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cande\Desktop\Administración de la Producción\"/>
    </mc:Choice>
  </mc:AlternateContent>
  <xr:revisionPtr revIDLastSave="0" documentId="13_ncr:1_{7C921147-2829-4735-8132-5E0B70E5C4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IGNAS" sheetId="5" r:id="rId1"/>
    <sheet name="Objetivos Múltiples" sheetId="1" r:id="rId2"/>
    <sheet name="Programación Lineal" sheetId="2" r:id="rId3"/>
    <sheet name="PERT" sheetId="6" r:id="rId4"/>
    <sheet name="Cálculos auxiliares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7" i="2" l="1"/>
  <c r="O66" i="2"/>
  <c r="P66" i="2" s="1"/>
  <c r="O65" i="2"/>
  <c r="E65" i="2"/>
  <c r="C68" i="2" s="1"/>
  <c r="C65" i="2"/>
  <c r="C69" i="2" s="1"/>
  <c r="Q61" i="2"/>
  <c r="P57" i="2"/>
  <c r="M49" i="2"/>
  <c r="M45" i="2"/>
  <c r="F35" i="2"/>
  <c r="M35" i="2" s="1"/>
  <c r="C35" i="2"/>
  <c r="A35" i="2"/>
  <c r="N67" i="2" s="1"/>
  <c r="F33" i="2"/>
  <c r="N34" i="2" s="1"/>
  <c r="C33" i="2"/>
  <c r="M33" i="2" s="1"/>
  <c r="A33" i="2"/>
  <c r="N66" i="2" s="1"/>
  <c r="F31" i="2"/>
  <c r="M31" i="2" s="1"/>
  <c r="C31" i="2"/>
  <c r="A31" i="2"/>
  <c r="N65" i="2" s="1"/>
  <c r="F29" i="2"/>
  <c r="C29" i="2"/>
  <c r="M29" i="2" s="1"/>
  <c r="A29" i="2"/>
  <c r="N30" i="2" s="1"/>
  <c r="N28" i="2"/>
  <c r="N27" i="2"/>
  <c r="M25" i="2"/>
  <c r="E23" i="2"/>
  <c r="C23" i="2"/>
  <c r="C18" i="2"/>
  <c r="O18" i="1"/>
  <c r="F17" i="1"/>
  <c r="N11" i="1"/>
  <c r="L11" i="1"/>
  <c r="O11" i="1"/>
  <c r="J11" i="1"/>
  <c r="F11" i="1"/>
  <c r="D11" i="1"/>
  <c r="B31" i="1"/>
  <c r="B33" i="1" s="1"/>
  <c r="O16" i="1"/>
  <c r="O17" i="1"/>
  <c r="O19" i="1"/>
  <c r="O15" i="1"/>
  <c r="N19" i="1"/>
  <c r="N18" i="1"/>
  <c r="N17" i="1"/>
  <c r="N16" i="1"/>
  <c r="N15" i="1"/>
  <c r="L19" i="1"/>
  <c r="L18" i="1"/>
  <c r="L17" i="1"/>
  <c r="L16" i="1"/>
  <c r="L15" i="1"/>
  <c r="K33" i="1"/>
  <c r="J19" i="1"/>
  <c r="J18" i="1"/>
  <c r="J17" i="1"/>
  <c r="J16" i="1"/>
  <c r="J15" i="1"/>
  <c r="H19" i="1"/>
  <c r="H18" i="1"/>
  <c r="H17" i="1"/>
  <c r="H16" i="1"/>
  <c r="H15" i="1"/>
  <c r="F16" i="1"/>
  <c r="F18" i="1"/>
  <c r="F19" i="1"/>
  <c r="F15" i="1"/>
  <c r="D16" i="1"/>
  <c r="D17" i="1"/>
  <c r="D18" i="1"/>
  <c r="D19" i="1"/>
  <c r="D15" i="1"/>
  <c r="K26" i="1"/>
  <c r="K25" i="1"/>
  <c r="K24" i="1"/>
  <c r="K23" i="1"/>
  <c r="K22" i="1"/>
  <c r="J34" i="1"/>
  <c r="M32" i="1"/>
  <c r="K32" i="1"/>
  <c r="I32" i="1"/>
  <c r="B36" i="5"/>
  <c r="B35" i="5"/>
  <c r="B34" i="5"/>
  <c r="B33" i="5"/>
  <c r="B32" i="5"/>
  <c r="B31" i="5"/>
  <c r="B30" i="5"/>
  <c r="B29" i="5"/>
  <c r="B28" i="5"/>
  <c r="B27" i="5"/>
  <c r="B26" i="5"/>
  <c r="P65" i="2" l="1"/>
  <c r="P67" i="2"/>
  <c r="H29" i="2"/>
  <c r="I30" i="2"/>
  <c r="N32" i="2"/>
  <c r="N36" i="2"/>
  <c r="C66" i="2"/>
  <c r="C67" i="2"/>
  <c r="B20" i="5"/>
  <c r="B19" i="5"/>
  <c r="B21" i="5"/>
  <c r="B15" i="5"/>
</calcChain>
</file>

<file path=xl/sharedStrings.xml><?xml version="1.0" encoding="utf-8"?>
<sst xmlns="http://schemas.openxmlformats.org/spreadsheetml/2006/main" count="257" uniqueCount="165">
  <si>
    <t>Precio de venta por lote</t>
  </si>
  <si>
    <t>Calificación del personal</t>
  </si>
  <si>
    <t>Cantidad de procesos</t>
  </si>
  <si>
    <t>Tiempo de producción por lote</t>
  </si>
  <si>
    <t>Escala sustituta</t>
  </si>
  <si>
    <t>Escala original</t>
  </si>
  <si>
    <t>Ponderación</t>
  </si>
  <si>
    <t>VALOR ESPERADO</t>
  </si>
  <si>
    <t>Resolver por método lineal, completando la información en las celdas verdes.</t>
  </si>
  <si>
    <t>Buena</t>
  </si>
  <si>
    <t>Regular</t>
  </si>
  <si>
    <t>Muy buena</t>
  </si>
  <si>
    <t>8 horas</t>
  </si>
  <si>
    <t>7 horas</t>
  </si>
  <si>
    <t>6 horas</t>
  </si>
  <si>
    <t xml:space="preserve">Notas: 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</si>
  <si>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Disponibilidad del Insumo 1: 80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</si>
  <si>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Disponibilidad del Insumo 2: 360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</si>
  <si>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Disponibilidad del Insumo 3: 100</t>
    </r>
  </si>
  <si>
    <t>INSUMO 1</t>
  </si>
  <si>
    <t>INSUMO 2</t>
  </si>
  <si>
    <t>INSUMO 3</t>
  </si>
  <si>
    <t>Línea 1</t>
  </si>
  <si>
    <t>Línea 2</t>
  </si>
  <si>
    <t>Línea 4</t>
  </si>
  <si>
    <t>Línea 5</t>
  </si>
  <si>
    <t>Línea 3</t>
  </si>
  <si>
    <t>Respuesta (debe detallar en el espacio verde cuáles son las dos líneas de producción que seleccionó)</t>
  </si>
  <si>
    <t>Notas:</t>
  </si>
  <si>
    <t xml:space="preserve">*Cuenta con un presupuesto de usd230 por lote y con los datos consignados en la siguiente matriz.
</t>
  </si>
  <si>
    <t>Complejidad de la producción   50%</t>
  </si>
  <si>
    <t>Ventas 20%</t>
  </si>
  <si>
    <t>Presupuesto 30%</t>
  </si>
  <si>
    <t xml:space="preserve">Costo total de producción (por cada 2 lotes)                                     </t>
  </si>
  <si>
    <t>INSERTAR A CONTINUACIÓN LA IMAGEN DE LOS CÁLCULOS ANEXOS DE SER NECESARIO</t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</si>
  <si>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 xml:space="preserve">Presupuesto total por semana: usd3000  </t>
    </r>
  </si>
  <si>
    <t>2) ¿Cuál sería la ganancia considerando la mezcla óptima?</t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</si>
  <si>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¿Cuál es la mezcla óptima de producción mensual?</t>
    </r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</si>
  <si>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En el caso de poder reducir algún inventario, sin modificar las cantidades óptimas ¿cuál sería y en cuántas unidades lo haría?</t>
    </r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</si>
  <si>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Verdana"/>
        <family val="2"/>
      </rPr>
      <t>No puede fabricar menos de 2 lotes por mes de cada línea.</t>
    </r>
  </si>
  <si>
    <t>Las unidades requeridas de materia prima por lote y Línea de producción son las siguientes:</t>
  </si>
  <si>
    <t>Inserte a continuación la imagen del gráfico y los cálculos auxiliares.</t>
  </si>
  <si>
    <t>EJERCICIO 3</t>
  </si>
  <si>
    <t>EJERCICIO 2</t>
  </si>
  <si>
    <t>EJERCICIO 1</t>
  </si>
  <si>
    <t xml:space="preserve">OBJETIVOS MÚLTIPLES </t>
  </si>
  <si>
    <t>PROGRAMACIÓN LINEAL</t>
  </si>
  <si>
    <t>PERT</t>
  </si>
  <si>
    <t>EXAMEN PRÁCTICO - ADMINISTRACIÓN DE LA PRODUCCIÓN</t>
  </si>
  <si>
    <t>Prof.: Rocío Serafini</t>
  </si>
  <si>
    <t xml:space="preserve">Deberán resolver los ejercicios detallados en las solapas, para aprobar debe tener al menos 2 ejercicios resueltos correctamente. </t>
  </si>
  <si>
    <t>al Campus de la universidad en el apartado de CURSADA/ACTIVIDADES/ENTREGAS.</t>
  </si>
  <si>
    <t>RESPUESTAS</t>
  </si>
  <si>
    <t>ACLARACIONES EXTRAS SOBRE ALTERNATIVAS (DOMINANCIAS/RESTRICCIONES)</t>
  </si>
  <si>
    <t>MEZCLA ÓPTIMA</t>
  </si>
  <si>
    <t>GANANCIA</t>
  </si>
  <si>
    <t>INVENTARIOS</t>
  </si>
  <si>
    <t>Auxiliar: Gonzalo Fusaro</t>
  </si>
  <si>
    <t>Registro:</t>
  </si>
  <si>
    <t>Nombre y apellido:</t>
  </si>
  <si>
    <t>Fecha:</t>
  </si>
  <si>
    <r>
      <t xml:space="preserve">Sólo deberán completar las celdas pintadas en </t>
    </r>
    <r>
      <rPr>
        <sz val="11"/>
        <color theme="9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>, disponen de la solapa "cálculos auxiliares" para todo lo que consideren necesario.</t>
    </r>
  </si>
  <si>
    <t xml:space="preserve">Disponen de dos horas para resolverlo, a las 19 h entregarán este archivo con las imágenes insertadas de la resolución que hagan en papel (gráficos de Programación Lineal) </t>
  </si>
  <si>
    <t xml:space="preserve">Un gerente de producción debe definir cuáles de las siguientes líneas de producción es la menos rentable para su negocio. </t>
  </si>
  <si>
    <t xml:space="preserve">Debe prescindir de una de las líneas, dado que no cuentan con los recursos ni la capacidad como para desarrollar todas.  </t>
  </si>
  <si>
    <r>
      <t xml:space="preserve">*Los </t>
    </r>
    <r>
      <rPr>
        <b/>
        <sz val="11"/>
        <color theme="1"/>
        <rFont val="Calibri"/>
        <family val="2"/>
        <scheme val="minor"/>
      </rPr>
      <t>costos por mal desempeño de los procesos</t>
    </r>
    <r>
      <rPr>
        <sz val="11"/>
        <color theme="1"/>
        <rFont val="Calibri"/>
        <family val="2"/>
        <scheme val="minor"/>
      </rPr>
      <t xml:space="preserve"> es el triple de importante que el</t>
    </r>
    <r>
      <rPr>
        <b/>
        <sz val="11"/>
        <color theme="1"/>
        <rFont val="Calibri"/>
        <family val="2"/>
        <scheme val="minor"/>
      </rPr>
      <t xml:space="preserve"> costo de producción</t>
    </r>
    <r>
      <rPr>
        <sz val="11"/>
        <color theme="1"/>
        <rFont val="Calibri"/>
        <family val="2"/>
        <scheme val="minor"/>
      </rPr>
      <t>.</t>
    </r>
  </si>
  <si>
    <r>
      <t xml:space="preserve">*La importancia de la </t>
    </r>
    <r>
      <rPr>
        <b/>
        <sz val="11"/>
        <color theme="1"/>
        <rFont val="Calibri"/>
        <family val="2"/>
        <scheme val="minor"/>
      </rPr>
      <t>calificación del personal</t>
    </r>
    <r>
      <rPr>
        <sz val="11"/>
        <color theme="1"/>
        <rFont val="Calibri"/>
        <family val="2"/>
        <scheme val="minor"/>
      </rPr>
      <t xml:space="preserve"> es igual a la sumatoria de </t>
    </r>
    <r>
      <rPr>
        <b/>
        <sz val="11"/>
        <color theme="1"/>
        <rFont val="Calibri"/>
        <family val="2"/>
        <scheme val="minor"/>
      </rPr>
      <t>cantidad de procesos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Tiempos de producción por lote</t>
    </r>
    <r>
      <rPr>
        <sz val="11"/>
        <color theme="1"/>
        <rFont val="Calibri"/>
        <family val="2"/>
        <scheme val="minor"/>
      </rPr>
      <t>.</t>
    </r>
  </si>
  <si>
    <t>Costos internos por mal desempeño de los procesos (histórico)</t>
  </si>
  <si>
    <t>*No está dispuesto a trabajar en una línea en la que sus costos por mal desempeño de procesos representen mas del 10% de su costo de producción por lote.</t>
  </si>
  <si>
    <t>SU RESPUESTA</t>
  </si>
  <si>
    <t>RESPUESTA</t>
  </si>
  <si>
    <t>En relación al ejercicio 1, el gerente de producción quiere hacer un análisis considerando las dos mejores líneas de produccion, debe indicar en las celdas verdes:</t>
  </si>
  <si>
    <t>Según el Diagrama PERT presentado, responder:</t>
  </si>
  <si>
    <t>1. ¿Cuál es la duracion total del proyecto?</t>
  </si>
  <si>
    <t>2. ¿Cuál es el camino critico?</t>
  </si>
  <si>
    <t>3. En terminos generales, ¿Acelerar una tarea puede hacer que cambie mi Camino critico?</t>
  </si>
  <si>
    <t>4. Determinar la holgura de las tareas: C, G, I, M, F, D</t>
  </si>
  <si>
    <t>C</t>
  </si>
  <si>
    <t>G</t>
  </si>
  <si>
    <t>M</t>
  </si>
  <si>
    <t>F</t>
  </si>
  <si>
    <t xml:space="preserve">D  </t>
  </si>
  <si>
    <t>5. En base a los siguientes costos unitarios:</t>
  </si>
  <si>
    <t>A = 500</t>
  </si>
  <si>
    <t>B = 800</t>
  </si>
  <si>
    <t>C = 300</t>
  </si>
  <si>
    <t>D = 1450</t>
  </si>
  <si>
    <t xml:space="preserve">Si tuvieran que acelerar una tarea, ¿Cuál de estas elegirian y porque? </t>
  </si>
  <si>
    <t>6. ¿Cuál es la duración de las siguientes tareas?</t>
  </si>
  <si>
    <t>D</t>
  </si>
  <si>
    <t>H</t>
  </si>
  <si>
    <t>J</t>
  </si>
  <si>
    <t>7. ¿Cuál sería el inconveniente de que la tarea D empezara a realizarse en el momento 6?</t>
  </si>
  <si>
    <t>Respuesta</t>
  </si>
  <si>
    <t xml:space="preserve">Pregunta </t>
  </si>
  <si>
    <t>4.a</t>
  </si>
  <si>
    <t>4.b</t>
  </si>
  <si>
    <t>4.c</t>
  </si>
  <si>
    <t>4.d</t>
  </si>
  <si>
    <t>4.e</t>
  </si>
  <si>
    <t>LINK EXAMEN TEÓRICO</t>
  </si>
  <si>
    <t>https://forms.gle/inG3wcoK8dLu9R6S7</t>
  </si>
  <si>
    <t>Costo total de producción</t>
  </si>
  <si>
    <t xml:space="preserve">Costos internos </t>
  </si>
  <si>
    <t>=</t>
  </si>
  <si>
    <t>Ponderaciones</t>
  </si>
  <si>
    <t>3x + x = 30 %</t>
  </si>
  <si>
    <t>x = 0,3/4   =</t>
  </si>
  <si>
    <t>3x =</t>
  </si>
  <si>
    <t>Dominada relativamente por la línea 1</t>
  </si>
  <si>
    <t>Domina relativamente a la línea 5</t>
  </si>
  <si>
    <t>Restringida porque 13 es mayor al 10% de 120 (12)</t>
  </si>
  <si>
    <t xml:space="preserve">Presupuesto= </t>
  </si>
  <si>
    <t>Func. Objetivo</t>
  </si>
  <si>
    <t>Z =</t>
  </si>
  <si>
    <t>A          +</t>
  </si>
  <si>
    <t>B</t>
  </si>
  <si>
    <t>X (A)</t>
  </si>
  <si>
    <t>Y (B)</t>
  </si>
  <si>
    <t>Mínimo lote A</t>
  </si>
  <si>
    <t>A</t>
  </si>
  <si>
    <t>≥</t>
  </si>
  <si>
    <t>Mínimo lote B</t>
  </si>
  <si>
    <t>X</t>
  </si>
  <si>
    <t>Y</t>
  </si>
  <si>
    <t>A              +</t>
  </si>
  <si>
    <t>≤</t>
  </si>
  <si>
    <t>Presupuesto</t>
  </si>
  <si>
    <t xml:space="preserve">Para poder visualizar mejor el gráfico, </t>
  </si>
  <si>
    <t xml:space="preserve">bajé la escala de estos dos valores </t>
  </si>
  <si>
    <t>Insumo 1</t>
  </si>
  <si>
    <t>Insumo 2</t>
  </si>
  <si>
    <t>Insumo 3</t>
  </si>
  <si>
    <t>Vértices</t>
  </si>
  <si>
    <t>(2;2)</t>
  </si>
  <si>
    <t>(2;7)</t>
  </si>
  <si>
    <t>(8;2)</t>
  </si>
  <si>
    <t>(4;6)</t>
  </si>
  <si>
    <t>Intersección</t>
  </si>
  <si>
    <t>Min Lote A</t>
  </si>
  <si>
    <t>(X)</t>
  </si>
  <si>
    <t>Min Lote B</t>
  </si>
  <si>
    <t>(Y)</t>
  </si>
  <si>
    <t>(100-10B)/10</t>
  </si>
  <si>
    <t>(100-10A)/10</t>
  </si>
  <si>
    <t>(80-5A)/10</t>
  </si>
  <si>
    <t>(5A/-10)-(80/-10)</t>
  </si>
  <si>
    <t>(8-0,5A)*10</t>
  </si>
  <si>
    <t>100 - 10A</t>
  </si>
  <si>
    <t>-5A+10A</t>
  </si>
  <si>
    <t>100-80</t>
  </si>
  <si>
    <t>(100-10*4)/10</t>
  </si>
  <si>
    <t>Disp. de min</t>
  </si>
  <si>
    <t>Disp. Real</t>
  </si>
  <si>
    <t>Diferencia</t>
  </si>
  <si>
    <t>Mezcla óptima</t>
  </si>
  <si>
    <t>Región de factibilidad</t>
  </si>
  <si>
    <t>4 de Línea 1 y 6 de Línea 3</t>
  </si>
  <si>
    <t>Línea 3 y 1 respectivamente</t>
  </si>
  <si>
    <t>80 de insumo 2</t>
  </si>
  <si>
    <t>Procesos B D G K L M J</t>
  </si>
  <si>
    <t>Sí</t>
  </si>
  <si>
    <t>Se retrasa el proyecto</t>
  </si>
  <si>
    <t xml:space="preserve">Línea 5 (es la menos rentable) </t>
  </si>
  <si>
    <t>B, porque es la de menor costo dentro del camino crítico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</si>
</sst>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readingOrder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2" xfId="0" applyFont="1" applyBorder="1"/>
    <xf numFmtId="0" fontId="0" fillId="3" borderId="2" xfId="0" applyFont="1" applyFill="1" applyBorder="1"/>
    <xf numFmtId="0" fontId="0" fillId="0" borderId="26" xfId="0" applyFont="1" applyBorder="1"/>
    <xf numFmtId="0" fontId="0" fillId="0" borderId="20" xfId="0" applyFont="1" applyBorder="1"/>
    <xf numFmtId="0" fontId="0" fillId="0" borderId="13" xfId="0" applyFont="1" applyBorder="1"/>
    <xf numFmtId="0" fontId="0" fillId="3" borderId="15" xfId="0" applyFont="1" applyFill="1" applyBorder="1"/>
    <xf numFmtId="0" fontId="0" fillId="0" borderId="7" xfId="0" applyFont="1" applyBorder="1"/>
    <xf numFmtId="0" fontId="0" fillId="0" borderId="4" xfId="0" applyFont="1" applyBorder="1"/>
    <xf numFmtId="0" fontId="0" fillId="0" borderId="1" xfId="0" applyFont="1" applyBorder="1"/>
    <xf numFmtId="0" fontId="0" fillId="3" borderId="10" xfId="0" applyFont="1" applyFill="1" applyBorder="1"/>
    <xf numFmtId="0" fontId="0" fillId="0" borderId="8" xfId="0" applyFont="1" applyBorder="1"/>
    <xf numFmtId="0" fontId="0" fillId="0" borderId="34" xfId="0" applyFont="1" applyBorder="1"/>
    <xf numFmtId="0" fontId="0" fillId="0" borderId="28" xfId="0" applyFont="1" applyBorder="1"/>
    <xf numFmtId="0" fontId="0" fillId="3" borderId="11" xfId="0" applyFont="1" applyFill="1" applyBorder="1"/>
    <xf numFmtId="14" fontId="0" fillId="0" borderId="0" xfId="0" applyNumberFormat="1"/>
    <xf numFmtId="0" fontId="0" fillId="0" borderId="37" xfId="0" applyBorder="1"/>
    <xf numFmtId="0" fontId="4" fillId="0" borderId="1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20" xfId="0" applyFont="1" applyBorder="1"/>
    <xf numFmtId="0" fontId="0" fillId="4" borderId="30" xfId="0" applyFont="1" applyFill="1" applyBorder="1"/>
    <xf numFmtId="0" fontId="0" fillId="3" borderId="5" xfId="0" applyFont="1" applyFill="1" applyBorder="1"/>
    <xf numFmtId="0" fontId="0" fillId="3" borderId="0" xfId="0" applyFill="1" applyAlignment="1"/>
    <xf numFmtId="0" fontId="0" fillId="5" borderId="35" xfId="0" applyFill="1" applyBorder="1"/>
    <xf numFmtId="0" fontId="0" fillId="5" borderId="36" xfId="0" applyFill="1" applyBorder="1"/>
    <xf numFmtId="0" fontId="0" fillId="6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0" fillId="3" borderId="0" xfId="0" applyFill="1"/>
    <xf numFmtId="0" fontId="4" fillId="0" borderId="1" xfId="0" applyFont="1" applyFill="1" applyBorder="1"/>
    <xf numFmtId="0" fontId="0" fillId="7" borderId="0" xfId="0" applyFill="1"/>
    <xf numFmtId="0" fontId="0" fillId="4" borderId="38" xfId="0" applyFill="1" applyBorder="1"/>
    <xf numFmtId="0" fontId="0" fillId="4" borderId="12" xfId="0" applyFill="1" applyBorder="1"/>
    <xf numFmtId="0" fontId="0" fillId="4" borderId="6" xfId="0" applyFill="1" applyBorder="1"/>
    <xf numFmtId="0" fontId="0" fillId="4" borderId="20" xfId="0" applyFill="1" applyBorder="1"/>
    <xf numFmtId="0" fontId="0" fillId="0" borderId="3" xfId="0" applyBorder="1"/>
    <xf numFmtId="0" fontId="0" fillId="3" borderId="13" xfId="0" applyFill="1" applyBorder="1"/>
    <xf numFmtId="0" fontId="0" fillId="3" borderId="27" xfId="0" applyFill="1" applyBorder="1"/>
    <xf numFmtId="0" fontId="0" fillId="0" borderId="2" xfId="0" applyBorder="1"/>
    <xf numFmtId="2" fontId="0" fillId="3" borderId="13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2" xfId="0" applyFill="1" applyBorder="1"/>
    <xf numFmtId="0" fontId="0" fillId="3" borderId="14" xfId="0" applyFill="1" applyBorder="1"/>
    <xf numFmtId="0" fontId="0" fillId="0" borderId="7" xfId="0" applyFont="1" applyFill="1" applyBorder="1"/>
    <xf numFmtId="0" fontId="0" fillId="0" borderId="4" xfId="0" applyFont="1" applyFill="1" applyBorder="1"/>
    <xf numFmtId="0" fontId="0" fillId="0" borderId="1" xfId="0" applyFont="1" applyFill="1" applyBorder="1"/>
    <xf numFmtId="0" fontId="1" fillId="2" borderId="0" xfId="0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0" fillId="11" borderId="0" xfId="0" applyFill="1"/>
    <xf numFmtId="2" fontId="0" fillId="11" borderId="0" xfId="0" applyNumberFormat="1" applyFill="1"/>
    <xf numFmtId="0" fontId="1" fillId="0" borderId="0" xfId="0" applyFont="1" applyAlignment="1">
      <alignment horizontal="center"/>
    </xf>
    <xf numFmtId="0" fontId="0" fillId="8" borderId="0" xfId="0" applyFill="1"/>
    <xf numFmtId="0" fontId="0" fillId="12" borderId="0" xfId="0" applyFill="1"/>
    <xf numFmtId="0" fontId="0" fillId="13" borderId="0" xfId="0" applyFill="1"/>
    <xf numFmtId="49" fontId="0" fillId="0" borderId="0" xfId="0" applyNumberFormat="1"/>
    <xf numFmtId="1" fontId="0" fillId="0" borderId="0" xfId="0" applyNumberFormat="1"/>
    <xf numFmtId="0" fontId="0" fillId="14" borderId="0" xfId="0" applyFill="1"/>
    <xf numFmtId="0" fontId="0" fillId="15" borderId="0" xfId="0" applyFill="1" applyAlignment="1">
      <alignment horizontal="center"/>
    </xf>
    <xf numFmtId="0" fontId="1" fillId="15" borderId="1" xfId="0" applyFont="1" applyFill="1" applyBorder="1"/>
    <xf numFmtId="0" fontId="0" fillId="15" borderId="1" xfId="0" applyFill="1" applyBorder="1"/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5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'[1]Programación Lineal'!$B$25</c:f>
              <c:strCache>
                <c:ptCount val="1"/>
                <c:pt idx="0">
                  <c:v>Mínimo lote 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Lineal'!$M$25:$M$26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'[1]Programación Lineal'!$N$25:$N$26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B0-447A-B546-DE36652F716D}"/>
            </c:ext>
          </c:extLst>
        </c:ser>
        <c:ser>
          <c:idx val="1"/>
          <c:order val="1"/>
          <c:tx>
            <c:strRef>
              <c:f>'[1]Programación Lineal'!$B$27</c:f>
              <c:strCache>
                <c:ptCount val="1"/>
                <c:pt idx="0">
                  <c:v>Mínimo lote 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Lineal'!$M$27:$M$28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'[1]Programación Lineal'!$N$27:$N$28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B0-447A-B546-DE36652F716D}"/>
            </c:ext>
          </c:extLst>
        </c:ser>
        <c:ser>
          <c:idx val="2"/>
          <c:order val="2"/>
          <c:tx>
            <c:strRef>
              <c:f>'[1]Programación Lineal'!$K$29</c:f>
              <c:strCache>
                <c:ptCount val="1"/>
                <c:pt idx="0">
                  <c:v>Presupuesto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Lineal'!$M$29:$M$30</c:f>
              <c:numCache>
                <c:formatCode>General</c:formatCode>
                <c:ptCount val="2"/>
                <c:pt idx="0">
                  <c:v>50</c:v>
                </c:pt>
                <c:pt idx="1">
                  <c:v>0</c:v>
                </c:pt>
              </c:numCache>
            </c:numRef>
          </c:xVal>
          <c:yVal>
            <c:numRef>
              <c:f>'[1]Programación Lineal'!$N$29:$N$30</c:f>
              <c:numCache>
                <c:formatCode>General</c:formatCode>
                <c:ptCount val="2"/>
                <c:pt idx="0">
                  <c:v>0</c:v>
                </c:pt>
                <c:pt idx="1">
                  <c:v>45.454545454545453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B0-447A-B546-DE36652F716D}"/>
            </c:ext>
          </c:extLst>
        </c:ser>
        <c:ser>
          <c:idx val="3"/>
          <c:order val="3"/>
          <c:tx>
            <c:strRef>
              <c:f>'[1]Programación Lineal'!$G$31</c:f>
              <c:strCache>
                <c:ptCount val="1"/>
                <c:pt idx="0">
                  <c:v>Insumo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Lineal'!$M$31:$M$32</c:f>
              <c:numCache>
                <c:formatCode>General</c:formatCode>
                <c:ptCount val="2"/>
                <c:pt idx="0">
                  <c:v>16</c:v>
                </c:pt>
                <c:pt idx="1">
                  <c:v>0</c:v>
                </c:pt>
              </c:numCache>
            </c:numRef>
          </c:xVal>
          <c:yVal>
            <c:numRef>
              <c:f>'[1]Programación Lineal'!$N$31:$N$32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B0-447A-B546-DE36652F716D}"/>
            </c:ext>
          </c:extLst>
        </c:ser>
        <c:ser>
          <c:idx val="4"/>
          <c:order val="4"/>
          <c:tx>
            <c:strRef>
              <c:f>'[1]Programación Lineal'!$G$33</c:f>
              <c:strCache>
                <c:ptCount val="1"/>
                <c:pt idx="0">
                  <c:v>Insumo 2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Lineal'!$M$33:$M$34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xVal>
          <c:yVal>
            <c:numRef>
              <c:f>'[1]Programación Lineal'!$N$33:$N$34</c:f>
              <c:numCache>
                <c:formatCode>General</c:formatCode>
                <c:ptCount val="2"/>
                <c:pt idx="0">
                  <c:v>0</c:v>
                </c:pt>
                <c:pt idx="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B0-447A-B546-DE36652F716D}"/>
            </c:ext>
          </c:extLst>
        </c:ser>
        <c:ser>
          <c:idx val="5"/>
          <c:order val="5"/>
          <c:tx>
            <c:strRef>
              <c:f>'[1]Programación Lineal'!$G$35</c:f>
              <c:strCache>
                <c:ptCount val="1"/>
                <c:pt idx="0">
                  <c:v>Insumo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'[1]Programación Lineal'!$M$35:$M$36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xVal>
          <c:yVal>
            <c:numRef>
              <c:f>'[1]Programación Lineal'!$N$35:$N$36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B0-447A-B546-DE36652F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89360"/>
        <c:axId val="2139478720"/>
      </c:scatterChart>
      <c:valAx>
        <c:axId val="55028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139478720"/>
        <c:crosses val="autoZero"/>
        <c:crossBetween val="midCat"/>
      </c:valAx>
      <c:valAx>
        <c:axId val="21394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502893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790574</xdr:colOff>
      <xdr:row>36</xdr:row>
      <xdr:rowOff>147635</xdr:rowOff>
    </xdr:from>
    <xdr:to>
      <xdr:col>8</xdr:col>
      <xdr:colOff>542925</xdr:colOff>
      <xdr:row>60</xdr:row>
      <xdr:rowOff>47624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4698AEB-C92C-407B-A149-8CD7BDD2D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197911</xdr:colOff>
      <xdr:row>55</xdr:row>
      <xdr:rowOff>62475</xdr:rowOff>
    </xdr:from>
    <xdr:to>
      <xdr:col>1</xdr:col>
      <xdr:colOff>571201</xdr:colOff>
      <xdr:row>56</xdr:row>
      <xdr:rowOff>80203</xdr:rowOff>
    </xdr:to>
    <xdr:sp macro="" textlink="">
      <xdr:nvSpPr>
        <xdr:cNvPr id="5" name="Forma libre: forma 4">
          <a:extLst>
            <a:ext uri="{FF2B5EF4-FFF2-40B4-BE49-F238E27FC236}">
              <a16:creationId xmlns:a16="http://schemas.microsoft.com/office/drawing/2014/main" id="{0912B3E6-7778-43EC-92EF-BA878B3DF51E}"/>
            </a:ext>
          </a:extLst>
        </xdr:cNvPr>
        <xdr:cNvSpPr/>
      </xdr:nvSpPr>
      <xdr:spPr>
        <a:xfrm rot="284020">
          <a:off x="1331386" y="11111475"/>
          <a:ext cx="373290" cy="208228"/>
        </a:xfrm>
        <a:custGeom>
          <a:avLst/>
          <a:gdLst>
            <a:gd name="connsiteX0" fmla="*/ 0 w 1247775"/>
            <a:gd name="connsiteY0" fmla="*/ 0 h 428625"/>
            <a:gd name="connsiteX1" fmla="*/ 57150 w 1247775"/>
            <a:gd name="connsiteY1" fmla="*/ 85725 h 428625"/>
            <a:gd name="connsiteX2" fmla="*/ 76200 w 1247775"/>
            <a:gd name="connsiteY2" fmla="*/ 142875 h 428625"/>
            <a:gd name="connsiteX3" fmla="*/ 104775 w 1247775"/>
            <a:gd name="connsiteY3" fmla="*/ 190500 h 428625"/>
            <a:gd name="connsiteX4" fmla="*/ 133350 w 1247775"/>
            <a:gd name="connsiteY4" fmla="*/ 257175 h 428625"/>
            <a:gd name="connsiteX5" fmla="*/ 161925 w 1247775"/>
            <a:gd name="connsiteY5" fmla="*/ 276225 h 428625"/>
            <a:gd name="connsiteX6" fmla="*/ 219075 w 1247775"/>
            <a:gd name="connsiteY6" fmla="*/ 257175 h 428625"/>
            <a:gd name="connsiteX7" fmla="*/ 352425 w 1247775"/>
            <a:gd name="connsiteY7" fmla="*/ 171450 h 428625"/>
            <a:gd name="connsiteX8" fmla="*/ 390525 w 1247775"/>
            <a:gd name="connsiteY8" fmla="*/ 161925 h 428625"/>
            <a:gd name="connsiteX9" fmla="*/ 419100 w 1247775"/>
            <a:gd name="connsiteY9" fmla="*/ 152400 h 428625"/>
            <a:gd name="connsiteX10" fmla="*/ 495300 w 1247775"/>
            <a:gd name="connsiteY10" fmla="*/ 133350 h 428625"/>
            <a:gd name="connsiteX11" fmla="*/ 542925 w 1247775"/>
            <a:gd name="connsiteY11" fmla="*/ 161925 h 428625"/>
            <a:gd name="connsiteX12" fmla="*/ 533400 w 1247775"/>
            <a:gd name="connsiteY12" fmla="*/ 257175 h 428625"/>
            <a:gd name="connsiteX13" fmla="*/ 542925 w 1247775"/>
            <a:gd name="connsiteY13" fmla="*/ 419100 h 428625"/>
            <a:gd name="connsiteX14" fmla="*/ 571500 w 1247775"/>
            <a:gd name="connsiteY14" fmla="*/ 428625 h 428625"/>
            <a:gd name="connsiteX15" fmla="*/ 619125 w 1247775"/>
            <a:gd name="connsiteY15" fmla="*/ 390525 h 428625"/>
            <a:gd name="connsiteX16" fmla="*/ 647700 w 1247775"/>
            <a:gd name="connsiteY16" fmla="*/ 381000 h 428625"/>
            <a:gd name="connsiteX17" fmla="*/ 733425 w 1247775"/>
            <a:gd name="connsiteY17" fmla="*/ 323850 h 428625"/>
            <a:gd name="connsiteX18" fmla="*/ 762000 w 1247775"/>
            <a:gd name="connsiteY18" fmla="*/ 304800 h 428625"/>
            <a:gd name="connsiteX19" fmla="*/ 838200 w 1247775"/>
            <a:gd name="connsiteY19" fmla="*/ 285750 h 428625"/>
            <a:gd name="connsiteX20" fmla="*/ 895350 w 1247775"/>
            <a:gd name="connsiteY20" fmla="*/ 266700 h 428625"/>
            <a:gd name="connsiteX21" fmla="*/ 1028700 w 1247775"/>
            <a:gd name="connsiteY21" fmla="*/ 381000 h 428625"/>
            <a:gd name="connsiteX22" fmla="*/ 1038225 w 1247775"/>
            <a:gd name="connsiteY22" fmla="*/ 419100 h 428625"/>
            <a:gd name="connsiteX23" fmla="*/ 1181100 w 1247775"/>
            <a:gd name="connsiteY23" fmla="*/ 409575 h 428625"/>
            <a:gd name="connsiteX24" fmla="*/ 1209675 w 1247775"/>
            <a:gd name="connsiteY24" fmla="*/ 400050 h 428625"/>
            <a:gd name="connsiteX25" fmla="*/ 1238250 w 1247775"/>
            <a:gd name="connsiteY25" fmla="*/ 371475 h 428625"/>
            <a:gd name="connsiteX26" fmla="*/ 1247775 w 1247775"/>
            <a:gd name="connsiteY26" fmla="*/ 361950 h 428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</a:cxnLst>
          <a:rect l="l" t="t" r="r" b="b"/>
          <a:pathLst>
            <a:path w="1247775" h="428625">
              <a:moveTo>
                <a:pt x="0" y="0"/>
              </a:moveTo>
              <a:cubicBezTo>
                <a:pt x="30853" y="38566"/>
                <a:pt x="40265" y="43512"/>
                <a:pt x="57150" y="85725"/>
              </a:cubicBezTo>
              <a:cubicBezTo>
                <a:pt x="64608" y="104369"/>
                <a:pt x="65869" y="125656"/>
                <a:pt x="76200" y="142875"/>
              </a:cubicBezTo>
              <a:cubicBezTo>
                <a:pt x="85725" y="158750"/>
                <a:pt x="96496" y="173941"/>
                <a:pt x="104775" y="190500"/>
              </a:cubicBezTo>
              <a:cubicBezTo>
                <a:pt x="119664" y="220277"/>
                <a:pt x="108575" y="227444"/>
                <a:pt x="133350" y="257175"/>
              </a:cubicBezTo>
              <a:cubicBezTo>
                <a:pt x="140679" y="265969"/>
                <a:pt x="152400" y="269875"/>
                <a:pt x="161925" y="276225"/>
              </a:cubicBezTo>
              <a:cubicBezTo>
                <a:pt x="180975" y="269875"/>
                <a:pt x="201114" y="266155"/>
                <a:pt x="219075" y="257175"/>
              </a:cubicBezTo>
              <a:cubicBezTo>
                <a:pt x="289173" y="222126"/>
                <a:pt x="238018" y="200052"/>
                <a:pt x="352425" y="171450"/>
              </a:cubicBezTo>
              <a:cubicBezTo>
                <a:pt x="365125" y="168275"/>
                <a:pt x="377938" y="165521"/>
                <a:pt x="390525" y="161925"/>
              </a:cubicBezTo>
              <a:cubicBezTo>
                <a:pt x="400179" y="159167"/>
                <a:pt x="409360" y="154835"/>
                <a:pt x="419100" y="152400"/>
              </a:cubicBezTo>
              <a:lnTo>
                <a:pt x="495300" y="133350"/>
              </a:lnTo>
              <a:cubicBezTo>
                <a:pt x="511175" y="142875"/>
                <a:pt x="537481" y="144230"/>
                <a:pt x="542925" y="161925"/>
              </a:cubicBezTo>
              <a:cubicBezTo>
                <a:pt x="552309" y="192422"/>
                <a:pt x="533400" y="225267"/>
                <a:pt x="533400" y="257175"/>
              </a:cubicBezTo>
              <a:cubicBezTo>
                <a:pt x="533400" y="311243"/>
                <a:pt x="531196" y="366319"/>
                <a:pt x="542925" y="419100"/>
              </a:cubicBezTo>
              <a:cubicBezTo>
                <a:pt x="545103" y="428901"/>
                <a:pt x="561975" y="425450"/>
                <a:pt x="571500" y="428625"/>
              </a:cubicBezTo>
              <a:cubicBezTo>
                <a:pt x="643324" y="404684"/>
                <a:pt x="557577" y="439764"/>
                <a:pt x="619125" y="390525"/>
              </a:cubicBezTo>
              <a:cubicBezTo>
                <a:pt x="626965" y="384253"/>
                <a:pt x="638175" y="384175"/>
                <a:pt x="647700" y="381000"/>
              </a:cubicBezTo>
              <a:cubicBezTo>
                <a:pt x="711113" y="333440"/>
                <a:pt x="659940" y="369778"/>
                <a:pt x="733425" y="323850"/>
              </a:cubicBezTo>
              <a:cubicBezTo>
                <a:pt x="743133" y="317783"/>
                <a:pt x="751242" y="308712"/>
                <a:pt x="762000" y="304800"/>
              </a:cubicBezTo>
              <a:cubicBezTo>
                <a:pt x="786605" y="295853"/>
                <a:pt x="813362" y="294029"/>
                <a:pt x="838200" y="285750"/>
              </a:cubicBezTo>
              <a:lnTo>
                <a:pt x="895350" y="266700"/>
              </a:lnTo>
              <a:cubicBezTo>
                <a:pt x="1091395" y="292839"/>
                <a:pt x="1028700" y="236035"/>
                <a:pt x="1028700" y="381000"/>
              </a:cubicBezTo>
              <a:cubicBezTo>
                <a:pt x="1028700" y="394091"/>
                <a:pt x="1035050" y="406400"/>
                <a:pt x="1038225" y="419100"/>
              </a:cubicBezTo>
              <a:cubicBezTo>
                <a:pt x="1085850" y="415925"/>
                <a:pt x="1133661" y="414846"/>
                <a:pt x="1181100" y="409575"/>
              </a:cubicBezTo>
              <a:cubicBezTo>
                <a:pt x="1191079" y="408466"/>
                <a:pt x="1201321" y="405619"/>
                <a:pt x="1209675" y="400050"/>
              </a:cubicBezTo>
              <a:cubicBezTo>
                <a:pt x="1220883" y="392578"/>
                <a:pt x="1228725" y="381000"/>
                <a:pt x="1238250" y="371475"/>
              </a:cubicBezTo>
              <a:lnTo>
                <a:pt x="1247775" y="361950"/>
              </a:ln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0</xdr:col>
      <xdr:colOff>885825</xdr:colOff>
      <xdr:row>56</xdr:row>
      <xdr:rowOff>9525</xdr:rowOff>
    </xdr:from>
    <xdr:to>
      <xdr:col>1</xdr:col>
      <xdr:colOff>295275</xdr:colOff>
      <xdr:row>61</xdr:row>
      <xdr:rowOff>19050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BB74A86-4F43-4A51-8E95-97014FF0506A}"/>
            </a:ext>
          </a:extLst>
        </xdr:cNvPr>
        <xdr:cNvCxnSpPr/>
      </xdr:nvCxnSpPr>
      <xdr:spPr>
        <a:xfrm flipH="1">
          <a:off x="885825" y="11249025"/>
          <a:ext cx="542925" cy="9620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3</xdr:row>
      <xdr:rowOff>123825</xdr:rowOff>
    </xdr:from>
    <xdr:to>
      <xdr:col>9</xdr:col>
      <xdr:colOff>732570</xdr:colOff>
      <xdr:row>24</xdr:row>
      <xdr:rowOff>66182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FDC01C-C65F-41F2-82B0-FBA64CE5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123825"/>
          <a:ext cx="6838095" cy="3942857"/>
        </a:xfrm>
        <a:prstGeom prst="rect">
          <a:avLst/>
        </a:prstGeom>
        <a:ln w="28575">
          <a:solidFill>
            <a:srgbClr val="00206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producci&#243;n%20tem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AS"/>
      <sheetName val="Objetivos Múltiples"/>
      <sheetName val="Programación Lineal"/>
      <sheetName val="PERT"/>
      <sheetName val="Cálculos auxiliares"/>
    </sheetNames>
    <sheetDataSet>
      <sheetData sheetId="0"/>
      <sheetData sheetId="1"/>
      <sheetData sheetId="2">
        <row r="25">
          <cell r="B25" t="str">
            <v>Mínimo lote A</v>
          </cell>
          <cell r="M25">
            <v>2</v>
          </cell>
          <cell r="N25">
            <v>0</v>
          </cell>
        </row>
        <row r="26">
          <cell r="M26">
            <v>2</v>
          </cell>
          <cell r="N26">
            <v>50</v>
          </cell>
        </row>
        <row r="27">
          <cell r="B27" t="str">
            <v>Mínimo lote B</v>
          </cell>
          <cell r="M27">
            <v>50</v>
          </cell>
          <cell r="N27">
            <v>2</v>
          </cell>
        </row>
        <row r="28">
          <cell r="M28">
            <v>0</v>
          </cell>
          <cell r="N28">
            <v>2</v>
          </cell>
        </row>
        <row r="29">
          <cell r="K29" t="str">
            <v>Presupuesto</v>
          </cell>
          <cell r="M29">
            <v>50</v>
          </cell>
          <cell r="N29">
            <v>0</v>
          </cell>
        </row>
        <row r="30">
          <cell r="M30">
            <v>0</v>
          </cell>
          <cell r="N30">
            <v>45.454545454545453</v>
          </cell>
        </row>
        <row r="31">
          <cell r="G31" t="str">
            <v>Insumo 1</v>
          </cell>
          <cell r="M31">
            <v>16</v>
          </cell>
          <cell r="N31">
            <v>0</v>
          </cell>
        </row>
        <row r="32">
          <cell r="M32">
            <v>0</v>
          </cell>
          <cell r="N32">
            <v>8</v>
          </cell>
        </row>
        <row r="33">
          <cell r="G33" t="str">
            <v>Insumo 2</v>
          </cell>
          <cell r="M33">
            <v>9</v>
          </cell>
          <cell r="N33">
            <v>0</v>
          </cell>
        </row>
        <row r="34">
          <cell r="M34">
            <v>0</v>
          </cell>
          <cell r="N34">
            <v>18</v>
          </cell>
        </row>
        <row r="35">
          <cell r="G35" t="str">
            <v>Insumo 3</v>
          </cell>
          <cell r="M35">
            <v>10</v>
          </cell>
          <cell r="N35">
            <v>0</v>
          </cell>
        </row>
        <row r="36">
          <cell r="M36">
            <v>0</v>
          </cell>
          <cell r="N36">
            <v>10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EB42FD-3256-4CA8-9848-D280EE97714D}" name="Tabla2" displayName="Tabla2" ref="M24:N36" totalsRowShown="0">
  <autoFilter ref="M24:N36" xr:uid="{B7B14916-C9FD-4D54-BAE5-A78FC25AAD74}"/>
  <tableColumns count="2">
    <tableColumn id="1" xr3:uid="{3ABD383C-A381-414D-9A8F-8E3ABAE18689}" name="X (A)"/>
    <tableColumn id="2" xr3:uid="{3196EC34-27D6-4F29-A717-8C5139A502DF}" name="Y (B)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workbookViewId="0">
      <selection activeCell="H2" sqref="H2:H4"/>
    </sheetView>
  </sheetViews>
  <sheetFormatPr baseColWidth="10" defaultRowHeight="15" x14ac:dyDescent="0.25"/>
  <cols>
    <col min="1" max="1" width="22.5703125" customWidth="1"/>
    <col min="7" max="7" width="18.140625" bestFit="1" customWidth="1"/>
  </cols>
  <sheetData>
    <row r="1" spans="1:8" x14ac:dyDescent="0.25">
      <c r="A1" t="s">
        <v>48</v>
      </c>
      <c r="G1" s="31" t="s">
        <v>60</v>
      </c>
      <c r="H1" s="31">
        <v>44337</v>
      </c>
    </row>
    <row r="2" spans="1:8" x14ac:dyDescent="0.25">
      <c r="A2" t="s">
        <v>49</v>
      </c>
      <c r="G2" t="s">
        <v>59</v>
      </c>
      <c r="H2" s="42"/>
    </row>
    <row r="3" spans="1:8" x14ac:dyDescent="0.25">
      <c r="A3" t="s">
        <v>57</v>
      </c>
      <c r="G3" t="s">
        <v>58</v>
      </c>
      <c r="H3" s="42"/>
    </row>
    <row r="5" spans="1:8" x14ac:dyDescent="0.25">
      <c r="A5" t="s">
        <v>50</v>
      </c>
    </row>
    <row r="6" spans="1:8" x14ac:dyDescent="0.25">
      <c r="A6" t="s">
        <v>62</v>
      </c>
    </row>
    <row r="7" spans="1:8" x14ac:dyDescent="0.25">
      <c r="A7" t="s">
        <v>51</v>
      </c>
    </row>
    <row r="8" spans="1:8" x14ac:dyDescent="0.25">
      <c r="A8" t="s">
        <v>61</v>
      </c>
    </row>
    <row r="10" spans="1:8" x14ac:dyDescent="0.25">
      <c r="A10" s="47" t="s">
        <v>100</v>
      </c>
      <c r="B10" s="47" t="s">
        <v>101</v>
      </c>
      <c r="C10" s="47"/>
      <c r="D10" s="47"/>
      <c r="E10" s="47"/>
    </row>
    <row r="12" spans="1:8" ht="15.75" thickBot="1" x14ac:dyDescent="0.3">
      <c r="A12" t="s">
        <v>52</v>
      </c>
    </row>
    <row r="13" spans="1:8" ht="16.5" thickTop="1" thickBot="1" x14ac:dyDescent="0.3">
      <c r="A13" s="40" t="s">
        <v>45</v>
      </c>
      <c r="B13" s="41"/>
    </row>
    <row r="14" spans="1:8" ht="15.75" thickTop="1" x14ac:dyDescent="0.25">
      <c r="A14" s="32"/>
    </row>
    <row r="15" spans="1:8" ht="15.75" x14ac:dyDescent="0.25">
      <c r="A15" s="33" t="s">
        <v>70</v>
      </c>
      <c r="B15" s="34" t="str">
        <f>+'Objetivos Múltiples'!B23</f>
        <v xml:space="preserve">Línea 5 (es la menos rentable) </v>
      </c>
    </row>
    <row r="16" spans="1:8" ht="15.75" thickBot="1" x14ac:dyDescent="0.3"/>
    <row r="17" spans="1:4" ht="16.5" thickTop="1" thickBot="1" x14ac:dyDescent="0.3">
      <c r="A17" s="40" t="s">
        <v>46</v>
      </c>
      <c r="B17" s="41"/>
      <c r="C17" s="2"/>
      <c r="D17" s="2"/>
    </row>
    <row r="18" spans="1:4" ht="15.75" thickTop="1" x14ac:dyDescent="0.25"/>
    <row r="19" spans="1:4" ht="15.75" x14ac:dyDescent="0.25">
      <c r="A19" s="33" t="s">
        <v>54</v>
      </c>
      <c r="B19" s="34" t="str">
        <f>+'Programación Lineal'!F3</f>
        <v>4 de Línea 1 y 6 de Línea 3</v>
      </c>
    </row>
    <row r="20" spans="1:4" ht="15.75" x14ac:dyDescent="0.25">
      <c r="A20" s="35" t="s">
        <v>55</v>
      </c>
      <c r="B20" s="36">
        <f>+'Programación Lineal'!F4</f>
        <v>660</v>
      </c>
    </row>
    <row r="21" spans="1:4" ht="15.75" x14ac:dyDescent="0.25">
      <c r="A21" s="35" t="s">
        <v>56</v>
      </c>
      <c r="B21" s="36" t="str">
        <f>+'Programación Lineal'!L5:L5</f>
        <v>80 de insumo 2</v>
      </c>
    </row>
    <row r="22" spans="1:4" ht="15.75" thickBot="1" x14ac:dyDescent="0.3"/>
    <row r="23" spans="1:4" ht="16.5" thickTop="1" thickBot="1" x14ac:dyDescent="0.3">
      <c r="A23" s="40" t="s">
        <v>47</v>
      </c>
      <c r="B23" s="41"/>
    </row>
    <row r="24" spans="1:4" ht="15.75" thickTop="1" x14ac:dyDescent="0.25"/>
    <row r="25" spans="1:4" x14ac:dyDescent="0.25">
      <c r="A25" s="1" t="s">
        <v>94</v>
      </c>
      <c r="B25" s="1" t="s">
        <v>93</v>
      </c>
    </row>
    <row r="26" spans="1:4" ht="15.75" x14ac:dyDescent="0.25">
      <c r="A26" s="33">
        <v>1</v>
      </c>
      <c r="B26" s="33">
        <f>+PERT!B29</f>
        <v>23</v>
      </c>
    </row>
    <row r="27" spans="1:4" ht="15.75" x14ac:dyDescent="0.25">
      <c r="A27" s="33">
        <v>2</v>
      </c>
      <c r="B27" s="33" t="str">
        <f>+PERT!B32</f>
        <v>Procesos B D G K L M J</v>
      </c>
    </row>
    <row r="28" spans="1:4" x14ac:dyDescent="0.25">
      <c r="A28" s="1">
        <v>3</v>
      </c>
      <c r="B28" s="1" t="str">
        <f>+PERT!B35</f>
        <v>Sí</v>
      </c>
    </row>
    <row r="29" spans="1:4" ht="15.75" x14ac:dyDescent="0.25">
      <c r="A29" s="33" t="s">
        <v>95</v>
      </c>
      <c r="B29" s="33">
        <f>+PERT!C38</f>
        <v>1</v>
      </c>
    </row>
    <row r="30" spans="1:4" ht="15.75" x14ac:dyDescent="0.25">
      <c r="A30" s="33" t="s">
        <v>96</v>
      </c>
      <c r="B30" s="33">
        <f>+PERT!C39</f>
        <v>0</v>
      </c>
    </row>
    <row r="31" spans="1:4" ht="15.75" x14ac:dyDescent="0.25">
      <c r="A31" s="33" t="s">
        <v>97</v>
      </c>
      <c r="B31" s="33">
        <f>+PERT!C40</f>
        <v>0</v>
      </c>
    </row>
    <row r="32" spans="1:4" ht="15.75" x14ac:dyDescent="0.25">
      <c r="A32" s="33" t="s">
        <v>98</v>
      </c>
      <c r="B32" s="33">
        <f>+PERT!C41</f>
        <v>8</v>
      </c>
    </row>
    <row r="33" spans="1:2" ht="15.75" x14ac:dyDescent="0.25">
      <c r="A33" s="33" t="s">
        <v>99</v>
      </c>
      <c r="B33" s="33">
        <f>+PERT!C42</f>
        <v>0</v>
      </c>
    </row>
    <row r="34" spans="1:2" ht="15.75" x14ac:dyDescent="0.25">
      <c r="A34" s="46">
        <v>5</v>
      </c>
      <c r="B34" s="1" t="str">
        <f>+PERT!B50</f>
        <v>B, porque es la de menor costo dentro del camino crítico</v>
      </c>
    </row>
    <row r="35" spans="1:2" ht="15.75" x14ac:dyDescent="0.25">
      <c r="A35" s="46">
        <v>6</v>
      </c>
      <c r="B35" s="1">
        <f>+PERT!C53</f>
        <v>7</v>
      </c>
    </row>
    <row r="36" spans="1:2" ht="15.75" x14ac:dyDescent="0.25">
      <c r="A36" s="46">
        <v>7</v>
      </c>
      <c r="B36" s="1" t="str">
        <f>+PERT!B59</f>
        <v>Se retrasa el proyecto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showGridLines="0" topLeftCell="A11" workbookViewId="0">
      <selection activeCell="B24" sqref="B24"/>
    </sheetView>
  </sheetViews>
  <sheetFormatPr baseColWidth="10" defaultRowHeight="15" x14ac:dyDescent="0.25"/>
  <cols>
    <col min="1" max="1" width="16" style="15" customWidth="1"/>
    <col min="2" max="2" width="11.42578125" style="15"/>
    <col min="3" max="3" width="12.140625" style="15" bestFit="1" customWidth="1"/>
    <col min="4" max="4" width="11.42578125" style="15"/>
    <col min="5" max="5" width="12.140625" style="15" bestFit="1" customWidth="1"/>
    <col min="6" max="6" width="11.42578125" style="15"/>
    <col min="7" max="7" width="12.140625" style="15" bestFit="1" customWidth="1"/>
    <col min="8" max="8" width="11.42578125" style="15"/>
    <col min="9" max="9" width="12.140625" style="15" bestFit="1" customWidth="1"/>
    <col min="10" max="10" width="11.42578125" style="15"/>
    <col min="11" max="11" width="12.140625" style="15" bestFit="1" customWidth="1"/>
    <col min="12" max="12" width="11.42578125" style="15"/>
    <col min="13" max="13" width="12.140625" style="15" bestFit="1" customWidth="1"/>
    <col min="14" max="15" width="11.42578125" style="15"/>
    <col min="16" max="16" width="35.42578125" style="15" customWidth="1"/>
    <col min="17" max="17" width="11.42578125" style="15"/>
    <col min="18" max="18" width="23.140625" style="15" customWidth="1"/>
    <col min="19" max="16384" width="11.42578125" style="15"/>
  </cols>
  <sheetData>
    <row r="1" spans="1:16" x14ac:dyDescent="0.25">
      <c r="A1" s="14" t="s">
        <v>44</v>
      </c>
    </row>
    <row r="2" spans="1:16" x14ac:dyDescent="0.25">
      <c r="A2" s="15" t="s">
        <v>63</v>
      </c>
    </row>
    <row r="3" spans="1:16" x14ac:dyDescent="0.25">
      <c r="A3" s="15" t="s">
        <v>64</v>
      </c>
    </row>
    <row r="4" spans="1:16" x14ac:dyDescent="0.25">
      <c r="A4" s="16" t="s">
        <v>8</v>
      </c>
    </row>
    <row r="5" spans="1:16" x14ac:dyDescent="0.25">
      <c r="A5" s="15" t="s">
        <v>28</v>
      </c>
    </row>
    <row r="6" spans="1:16" x14ac:dyDescent="0.25">
      <c r="A6" s="16" t="s">
        <v>29</v>
      </c>
    </row>
    <row r="7" spans="1:16" x14ac:dyDescent="0.25">
      <c r="A7" s="16" t="s">
        <v>68</v>
      </c>
    </row>
    <row r="8" spans="1:16" x14ac:dyDescent="0.25">
      <c r="A8" s="16" t="s">
        <v>66</v>
      </c>
    </row>
    <row r="9" spans="1:16" x14ac:dyDescent="0.25">
      <c r="A9" s="16" t="s">
        <v>65</v>
      </c>
    </row>
    <row r="11" spans="1:16" ht="15.75" thickBot="1" x14ac:dyDescent="0.3">
      <c r="C11" s="17" t="s">
        <v>6</v>
      </c>
      <c r="D11" s="18">
        <f>-B31</f>
        <v>-7.4999999999999997E-2</v>
      </c>
      <c r="E11" s="17" t="s">
        <v>6</v>
      </c>
      <c r="F11" s="18">
        <f>-B33</f>
        <v>-0.22499999999999998</v>
      </c>
      <c r="G11" s="17" t="s">
        <v>6</v>
      </c>
      <c r="H11" s="18">
        <v>0.2</v>
      </c>
      <c r="I11" s="17" t="s">
        <v>6</v>
      </c>
      <c r="J11" s="18">
        <f>0.5*0.5</f>
        <v>0.25</v>
      </c>
      <c r="K11" s="17" t="s">
        <v>6</v>
      </c>
      <c r="L11" s="18">
        <f>-0.25/2</f>
        <v>-0.125</v>
      </c>
      <c r="M11" s="17" t="s">
        <v>6</v>
      </c>
      <c r="N11" s="18">
        <f>-0.25/2</f>
        <v>-0.125</v>
      </c>
      <c r="O11" s="15">
        <f>-N11-L11+J11+H11-F11-D11</f>
        <v>0.99999999999999989</v>
      </c>
    </row>
    <row r="12" spans="1:16" ht="15.75" thickBot="1" x14ac:dyDescent="0.3">
      <c r="C12" s="91" t="s">
        <v>32</v>
      </c>
      <c r="D12" s="92"/>
      <c r="E12" s="92"/>
      <c r="F12" s="93"/>
      <c r="G12" s="88" t="s">
        <v>31</v>
      </c>
      <c r="H12" s="90"/>
      <c r="I12" s="88" t="s">
        <v>30</v>
      </c>
      <c r="J12" s="89"/>
      <c r="K12" s="89"/>
      <c r="L12" s="89"/>
      <c r="M12" s="89"/>
      <c r="N12" s="90"/>
    </row>
    <row r="13" spans="1:16" ht="75" customHeight="1" thickBot="1" x14ac:dyDescent="0.3">
      <c r="C13" s="100" t="s">
        <v>33</v>
      </c>
      <c r="D13" s="101"/>
      <c r="E13" s="94" t="s">
        <v>67</v>
      </c>
      <c r="F13" s="95"/>
      <c r="G13" s="99" t="s">
        <v>0</v>
      </c>
      <c r="H13" s="97"/>
      <c r="I13" s="99" t="s">
        <v>1</v>
      </c>
      <c r="J13" s="98"/>
      <c r="K13" s="96" t="s">
        <v>2</v>
      </c>
      <c r="L13" s="98"/>
      <c r="M13" s="96" t="s">
        <v>3</v>
      </c>
      <c r="N13" s="97"/>
    </row>
    <row r="14" spans="1:16" ht="65.25" customHeight="1" thickBot="1" x14ac:dyDescent="0.3">
      <c r="C14" s="3" t="s">
        <v>5</v>
      </c>
      <c r="D14" s="4" t="s">
        <v>4</v>
      </c>
      <c r="E14" s="10" t="s">
        <v>5</v>
      </c>
      <c r="F14" s="11" t="s">
        <v>4</v>
      </c>
      <c r="G14" s="3" t="s">
        <v>5</v>
      </c>
      <c r="H14" s="11" t="s">
        <v>4</v>
      </c>
      <c r="I14" s="3" t="s">
        <v>5</v>
      </c>
      <c r="J14" s="4" t="s">
        <v>4</v>
      </c>
      <c r="K14" s="4" t="s">
        <v>5</v>
      </c>
      <c r="L14" s="4" t="s">
        <v>4</v>
      </c>
      <c r="M14" s="4" t="s">
        <v>5</v>
      </c>
      <c r="N14" s="11" t="s">
        <v>4</v>
      </c>
      <c r="O14" s="5" t="s">
        <v>7</v>
      </c>
      <c r="P14" s="6" t="s">
        <v>53</v>
      </c>
    </row>
    <row r="15" spans="1:16" x14ac:dyDescent="0.25">
      <c r="B15" s="12" t="s">
        <v>22</v>
      </c>
      <c r="C15" s="19">
        <v>200</v>
      </c>
      <c r="D15" s="53">
        <f>(C15/$I$22)*((($I$22-$I$27)*($J$22-$J$27))/($I$22-$I$27))+1</f>
        <v>8.5</v>
      </c>
      <c r="E15" s="20">
        <v>6</v>
      </c>
      <c r="F15" s="56">
        <f>(E15/$K$22)*((($K$22-$K$27)*($L$22-$L$27))/($K$22-$K$27))+1</f>
        <v>5.1538461538461542</v>
      </c>
      <c r="G15" s="19">
        <v>160</v>
      </c>
      <c r="H15" s="54">
        <f>(G15/$M$22)*(($M$22-$M$25)*($N$22-$N$25))/($M$22-$M$25)+1</f>
        <v>9</v>
      </c>
      <c r="I15" s="19" t="s">
        <v>9</v>
      </c>
      <c r="J15" s="53">
        <f>J34</f>
        <v>5.5</v>
      </c>
      <c r="K15" s="21">
        <v>5</v>
      </c>
      <c r="L15" s="53">
        <f>(K15/$K$33)*(($K$33-$K$38)*($L$33-$L$38))/($K$33-$K$38)+1</f>
        <v>4.75</v>
      </c>
      <c r="M15" s="21" t="s">
        <v>13</v>
      </c>
      <c r="N15" s="53">
        <f>(7/$M$33)*(($M$33-$M$36)*($N$33-$N$36))/($M$33-$M$36)+1</f>
        <v>8.875</v>
      </c>
      <c r="O15" s="60">
        <f>D15*$D$11+F15*$F$11+H15*$H$11+J15*$J$11+L15*$L$11+N15*$N$11</f>
        <v>-0.3252403846153844</v>
      </c>
      <c r="P15" s="22" t="s">
        <v>110</v>
      </c>
    </row>
    <row r="16" spans="1:16" x14ac:dyDescent="0.25">
      <c r="B16" s="12" t="s">
        <v>23</v>
      </c>
      <c r="C16" s="23">
        <v>160</v>
      </c>
      <c r="D16" s="53">
        <f t="shared" ref="D16:D19" si="0">(C16/$I$22)*((($I$22-$I$27)*($J$22-$J$27))/($I$22-$I$27))+1</f>
        <v>7</v>
      </c>
      <c r="E16" s="24">
        <v>7</v>
      </c>
      <c r="F16" s="56">
        <f t="shared" ref="F16:F19" si="1">(E16/$K$22)*((($K$22-$K$27)*($L$22-$L$27))/($K$22-$K$27))+1</f>
        <v>5.8461538461538458</v>
      </c>
      <c r="G16" s="23">
        <v>160</v>
      </c>
      <c r="H16" s="54">
        <f t="shared" ref="H16:H19" si="2">(G16/$M$22)*(($M$22-$M$25)*($N$22-$N$25))/($M$22-$M$25)+1</f>
        <v>9</v>
      </c>
      <c r="I16" s="23" t="s">
        <v>10</v>
      </c>
      <c r="J16" s="57">
        <f>J35</f>
        <v>1</v>
      </c>
      <c r="K16" s="63">
        <v>3</v>
      </c>
      <c r="L16" s="53">
        <f t="shared" ref="L16:L19" si="3">(K16/$K$33)*(($K$33-$K$38)*($L$33-$L$38))/($K$33-$K$38)+1</f>
        <v>3.25</v>
      </c>
      <c r="M16" s="25" t="s">
        <v>14</v>
      </c>
      <c r="N16" s="53">
        <f>(6/$M$33)*(($M$33-$M$36)*($N$33-$N$36))/($M$33-$M$36)+1</f>
        <v>7.75</v>
      </c>
      <c r="O16" s="60">
        <f t="shared" ref="O16:O19" si="4">D16*$D$11+F16*$F$11+H16*$H$11+J16*$J$11+L16*$L$11+N16*$N$11</f>
        <v>-1.165384615384615</v>
      </c>
      <c r="P16" s="26"/>
    </row>
    <row r="17" spans="1:16" x14ac:dyDescent="0.25">
      <c r="B17" s="12" t="s">
        <v>26</v>
      </c>
      <c r="C17" s="23">
        <v>220</v>
      </c>
      <c r="D17" s="53">
        <f t="shared" si="0"/>
        <v>9.25</v>
      </c>
      <c r="E17" s="62">
        <v>4</v>
      </c>
      <c r="F17" s="56">
        <f>(E17/$K$22)*((($K$22-$K$27)*($L$22-$L$27))/($K$22-$K$27))+1</f>
        <v>3.7692307692307692</v>
      </c>
      <c r="G17" s="61">
        <v>180</v>
      </c>
      <c r="H17" s="54">
        <f t="shared" si="2"/>
        <v>10</v>
      </c>
      <c r="I17" s="23" t="s">
        <v>9</v>
      </c>
      <c r="J17" s="58">
        <f>J34</f>
        <v>5.5</v>
      </c>
      <c r="K17" s="25">
        <v>4</v>
      </c>
      <c r="L17" s="53">
        <f t="shared" si="3"/>
        <v>4</v>
      </c>
      <c r="M17" s="25" t="s">
        <v>12</v>
      </c>
      <c r="N17" s="53">
        <f>(8/$M$33)*(($M$33-$M$36)*($N$33-$N$36))/($M$33-$M$36)+1</f>
        <v>10</v>
      </c>
      <c r="O17" s="60">
        <f t="shared" si="4"/>
        <v>8.3173076923077183E-2</v>
      </c>
      <c r="P17" s="26"/>
    </row>
    <row r="18" spans="1:16" x14ac:dyDescent="0.25">
      <c r="B18" s="12" t="s">
        <v>24</v>
      </c>
      <c r="C18" s="61">
        <v>240</v>
      </c>
      <c r="D18" s="53">
        <f t="shared" si="0"/>
        <v>10</v>
      </c>
      <c r="E18" s="24">
        <v>13</v>
      </c>
      <c r="F18" s="56">
        <f t="shared" si="1"/>
        <v>10</v>
      </c>
      <c r="G18" s="23">
        <v>160</v>
      </c>
      <c r="H18" s="54">
        <f t="shared" si="2"/>
        <v>9</v>
      </c>
      <c r="I18" s="61" t="s">
        <v>11</v>
      </c>
      <c r="J18" s="57">
        <f>J33</f>
        <v>10</v>
      </c>
      <c r="K18" s="25">
        <v>12</v>
      </c>
      <c r="L18" s="53">
        <f t="shared" si="3"/>
        <v>10</v>
      </c>
      <c r="M18" s="25" t="s">
        <v>14</v>
      </c>
      <c r="N18" s="53">
        <f>(6/$M$33)*(($M$33-$M$36)*($N$33-$N$36))/($M$33-$M$36)+1</f>
        <v>7.75</v>
      </c>
      <c r="O18" s="60">
        <f t="shared" si="4"/>
        <v>-0.91874999999999996</v>
      </c>
      <c r="P18" s="26" t="s">
        <v>111</v>
      </c>
    </row>
    <row r="19" spans="1:16" ht="15.75" thickBot="1" x14ac:dyDescent="0.3">
      <c r="B19" s="12" t="s">
        <v>25</v>
      </c>
      <c r="C19" s="27">
        <v>210</v>
      </c>
      <c r="D19" s="53">
        <f t="shared" si="0"/>
        <v>8.875</v>
      </c>
      <c r="E19" s="28">
        <v>10</v>
      </c>
      <c r="F19" s="56">
        <f t="shared" si="1"/>
        <v>7.9230769230769234</v>
      </c>
      <c r="G19" s="27">
        <v>150</v>
      </c>
      <c r="H19" s="54">
        <f t="shared" si="2"/>
        <v>8.5</v>
      </c>
      <c r="I19" s="27" t="s">
        <v>9</v>
      </c>
      <c r="J19" s="59">
        <f>J34</f>
        <v>5.5</v>
      </c>
      <c r="K19" s="29">
        <v>7</v>
      </c>
      <c r="L19" s="53">
        <f t="shared" si="3"/>
        <v>6.2500000000000009</v>
      </c>
      <c r="M19" s="29" t="s">
        <v>12</v>
      </c>
      <c r="N19" s="53">
        <f>(8/$M$33)*(($M$33-$M$36)*($N$33-$N$36))/($M$33-$M$36)+1</f>
        <v>10</v>
      </c>
      <c r="O19" s="60">
        <f t="shared" si="4"/>
        <v>-1.4045673076923073</v>
      </c>
      <c r="P19" s="30" t="s">
        <v>109</v>
      </c>
    </row>
    <row r="20" spans="1:16" x14ac:dyDescent="0.25">
      <c r="I20" s="48"/>
      <c r="J20" s="49"/>
      <c r="K20" s="50"/>
      <c r="L20" s="51"/>
      <c r="M20" s="50"/>
      <c r="N20" s="51"/>
    </row>
    <row r="21" spans="1:16" x14ac:dyDescent="0.25">
      <c r="I21" s="84" t="s">
        <v>102</v>
      </c>
      <c r="J21" s="85"/>
      <c r="K21" s="84" t="s">
        <v>103</v>
      </c>
      <c r="L21" s="85"/>
      <c r="M21" s="84" t="s">
        <v>0</v>
      </c>
      <c r="N21" s="85"/>
    </row>
    <row r="22" spans="1:16" ht="15.75" thickBot="1" x14ac:dyDescent="0.3">
      <c r="A22" s="15" t="s">
        <v>27</v>
      </c>
      <c r="I22" s="1">
        <v>240</v>
      </c>
      <c r="J22" s="1">
        <v>10</v>
      </c>
      <c r="K22" s="1">
        <f>E18</f>
        <v>13</v>
      </c>
      <c r="L22" s="1">
        <v>10</v>
      </c>
      <c r="M22" s="1">
        <v>180</v>
      </c>
      <c r="N22" s="1">
        <v>10</v>
      </c>
    </row>
    <row r="23" spans="1:16" ht="15.75" thickBot="1" x14ac:dyDescent="0.3">
      <c r="A23" s="37" t="s">
        <v>69</v>
      </c>
      <c r="B23" s="38" t="s">
        <v>163</v>
      </c>
      <c r="I23" s="1">
        <v>220</v>
      </c>
      <c r="J23" s="1"/>
      <c r="K23" s="1">
        <f>E19</f>
        <v>10</v>
      </c>
      <c r="L23" s="1"/>
      <c r="M23" s="1">
        <v>160</v>
      </c>
      <c r="N23" s="1"/>
    </row>
    <row r="24" spans="1:16" x14ac:dyDescent="0.25">
      <c r="I24" s="1">
        <v>210</v>
      </c>
      <c r="J24" s="1"/>
      <c r="K24" s="1">
        <f>E16</f>
        <v>7</v>
      </c>
      <c r="L24" s="1"/>
      <c r="M24" s="1">
        <v>150</v>
      </c>
      <c r="N24" s="1"/>
    </row>
    <row r="25" spans="1:16" x14ac:dyDescent="0.25">
      <c r="I25" s="1">
        <v>200</v>
      </c>
      <c r="J25" s="1"/>
      <c r="K25" s="1">
        <f>E15</f>
        <v>6</v>
      </c>
      <c r="L25" s="1"/>
      <c r="M25" s="1">
        <v>0</v>
      </c>
      <c r="N25" s="1">
        <v>1</v>
      </c>
    </row>
    <row r="26" spans="1:16" x14ac:dyDescent="0.25">
      <c r="A26" s="15" t="s">
        <v>34</v>
      </c>
      <c r="I26" s="1">
        <v>160</v>
      </c>
      <c r="J26" s="1"/>
      <c r="K26" s="55">
        <f>E17</f>
        <v>4</v>
      </c>
      <c r="L26" s="55"/>
      <c r="M26"/>
      <c r="N26"/>
    </row>
    <row r="27" spans="1:16" x14ac:dyDescent="0.25">
      <c r="I27" s="1">
        <v>0</v>
      </c>
      <c r="J27" s="52">
        <v>1</v>
      </c>
      <c r="K27" s="1">
        <v>0</v>
      </c>
      <c r="L27" s="1">
        <v>1</v>
      </c>
      <c r="M27"/>
      <c r="N27"/>
    </row>
    <row r="28" spans="1:16" x14ac:dyDescent="0.25">
      <c r="A28" s="14" t="s">
        <v>105</v>
      </c>
      <c r="B28"/>
      <c r="C28"/>
      <c r="I28"/>
      <c r="J28"/>
      <c r="K28"/>
      <c r="L28"/>
      <c r="M28"/>
      <c r="N28"/>
    </row>
    <row r="29" spans="1:16" x14ac:dyDescent="0.25">
      <c r="A29"/>
      <c r="B29"/>
      <c r="C29"/>
      <c r="I29"/>
      <c r="J29"/>
      <c r="K29"/>
      <c r="L29"/>
      <c r="M29"/>
      <c r="N29"/>
    </row>
    <row r="30" spans="1:16" x14ac:dyDescent="0.25">
      <c r="A30" t="s">
        <v>106</v>
      </c>
      <c r="B30"/>
      <c r="C30"/>
      <c r="I30"/>
      <c r="J30"/>
      <c r="K30"/>
      <c r="L30"/>
      <c r="M30"/>
      <c r="N30"/>
    </row>
    <row r="31" spans="1:16" x14ac:dyDescent="0.25">
      <c r="A31" t="s">
        <v>107</v>
      </c>
      <c r="B31">
        <f>0.3/4</f>
        <v>7.4999999999999997E-2</v>
      </c>
      <c r="C31"/>
      <c r="I31"/>
      <c r="J31"/>
      <c r="K31"/>
      <c r="L31"/>
      <c r="M31"/>
      <c r="N31"/>
    </row>
    <row r="32" spans="1:16" x14ac:dyDescent="0.25">
      <c r="A32"/>
      <c r="B32"/>
      <c r="C32"/>
      <c r="I32" s="84" t="str">
        <f>I13</f>
        <v>Calificación del personal</v>
      </c>
      <c r="J32" s="85"/>
      <c r="K32" s="84" t="str">
        <f>K13</f>
        <v>Cantidad de procesos</v>
      </c>
      <c r="L32" s="85"/>
      <c r="M32" s="86" t="str">
        <f>M13</f>
        <v>Tiempo de producción por lote</v>
      </c>
      <c r="N32" s="87"/>
    </row>
    <row r="33" spans="1:14" x14ac:dyDescent="0.25">
      <c r="A33" t="s">
        <v>108</v>
      </c>
      <c r="B33">
        <f>B31*3</f>
        <v>0.22499999999999998</v>
      </c>
      <c r="C33"/>
      <c r="I33" s="1" t="s">
        <v>11</v>
      </c>
      <c r="J33" s="1">
        <v>10</v>
      </c>
      <c r="K33" s="1">
        <f>K18</f>
        <v>12</v>
      </c>
      <c r="L33" s="1">
        <v>10</v>
      </c>
      <c r="M33" s="1">
        <v>8</v>
      </c>
      <c r="N33" s="1">
        <v>10</v>
      </c>
    </row>
    <row r="34" spans="1:14" x14ac:dyDescent="0.25">
      <c r="A34"/>
      <c r="B34"/>
      <c r="C34"/>
      <c r="I34" s="1" t="s">
        <v>9</v>
      </c>
      <c r="J34" s="1">
        <f>(J33-J35)/2+J35</f>
        <v>5.5</v>
      </c>
      <c r="K34" s="1">
        <v>7</v>
      </c>
      <c r="L34" s="1"/>
      <c r="M34" s="1">
        <v>7</v>
      </c>
      <c r="N34" s="1"/>
    </row>
    <row r="35" spans="1:14" x14ac:dyDescent="0.25">
      <c r="I35" s="1" t="s">
        <v>10</v>
      </c>
      <c r="J35" s="52">
        <v>1</v>
      </c>
      <c r="K35" s="1">
        <v>5</v>
      </c>
      <c r="L35" s="1"/>
      <c r="M35" s="1">
        <v>6</v>
      </c>
      <c r="N35" s="1"/>
    </row>
    <row r="36" spans="1:14" x14ac:dyDescent="0.25">
      <c r="I36"/>
      <c r="J36"/>
      <c r="K36" s="1">
        <v>4</v>
      </c>
      <c r="L36" s="1"/>
      <c r="M36" s="1">
        <v>0</v>
      </c>
      <c r="N36" s="1">
        <v>1</v>
      </c>
    </row>
    <row r="37" spans="1:14" x14ac:dyDescent="0.25">
      <c r="I37"/>
      <c r="J37"/>
      <c r="K37" s="1">
        <v>3</v>
      </c>
      <c r="L37" s="1"/>
      <c r="M37"/>
      <c r="N37"/>
    </row>
    <row r="38" spans="1:14" x14ac:dyDescent="0.25">
      <c r="I38"/>
      <c r="J38"/>
      <c r="K38" s="1">
        <v>0</v>
      </c>
      <c r="L38" s="1">
        <v>1</v>
      </c>
      <c r="M38"/>
      <c r="N38"/>
    </row>
  </sheetData>
  <mergeCells count="15">
    <mergeCell ref="I12:N12"/>
    <mergeCell ref="C12:F12"/>
    <mergeCell ref="G12:H12"/>
    <mergeCell ref="E13:F13"/>
    <mergeCell ref="M13:N13"/>
    <mergeCell ref="K13:L13"/>
    <mergeCell ref="I13:J13"/>
    <mergeCell ref="G13:H13"/>
    <mergeCell ref="C13:D13"/>
    <mergeCell ref="I21:J21"/>
    <mergeCell ref="K21:L21"/>
    <mergeCell ref="M21:N21"/>
    <mergeCell ref="I32:J32"/>
    <mergeCell ref="K32:L32"/>
    <mergeCell ref="M32:N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showGridLines="0" workbookViewId="0">
      <selection activeCell="P66" sqref="P66"/>
    </sheetView>
  </sheetViews>
  <sheetFormatPr baseColWidth="10" defaultRowHeight="15" x14ac:dyDescent="0.25"/>
  <cols>
    <col min="1" max="1" width="17" customWidth="1"/>
    <col min="5" max="5" width="11.42578125" customWidth="1"/>
  </cols>
  <sheetData>
    <row r="1" spans="1:12" x14ac:dyDescent="0.25">
      <c r="A1" s="14" t="s">
        <v>43</v>
      </c>
      <c r="H1" s="103" t="s">
        <v>158</v>
      </c>
      <c r="I1" s="103"/>
      <c r="J1" s="103"/>
    </row>
    <row r="2" spans="1:12" x14ac:dyDescent="0.25">
      <c r="A2" s="7" t="s">
        <v>71</v>
      </c>
    </row>
    <row r="3" spans="1:12" x14ac:dyDescent="0.25">
      <c r="A3" s="8" t="s">
        <v>37</v>
      </c>
      <c r="F3" s="39" t="s">
        <v>157</v>
      </c>
    </row>
    <row r="4" spans="1:12" x14ac:dyDescent="0.25">
      <c r="A4" s="8" t="s">
        <v>36</v>
      </c>
      <c r="F4" s="39">
        <v>660</v>
      </c>
    </row>
    <row r="5" spans="1:12" x14ac:dyDescent="0.25">
      <c r="A5" s="8" t="s">
        <v>38</v>
      </c>
      <c r="L5" s="39" t="s">
        <v>159</v>
      </c>
    </row>
    <row r="6" spans="1:12" x14ac:dyDescent="0.25">
      <c r="A6" s="7"/>
    </row>
    <row r="7" spans="1:12" x14ac:dyDescent="0.25">
      <c r="A7" s="7" t="s">
        <v>15</v>
      </c>
    </row>
    <row r="8" spans="1:12" x14ac:dyDescent="0.25">
      <c r="A8" s="8" t="s">
        <v>39</v>
      </c>
    </row>
    <row r="9" spans="1:12" x14ac:dyDescent="0.25">
      <c r="A9" s="8" t="s">
        <v>16</v>
      </c>
    </row>
    <row r="10" spans="1:12" x14ac:dyDescent="0.25">
      <c r="A10" s="8" t="s">
        <v>17</v>
      </c>
    </row>
    <row r="11" spans="1:12" x14ac:dyDescent="0.25">
      <c r="A11" s="8" t="s">
        <v>18</v>
      </c>
    </row>
    <row r="12" spans="1:12" x14ac:dyDescent="0.25">
      <c r="A12" s="8" t="s">
        <v>35</v>
      </c>
    </row>
    <row r="13" spans="1:12" ht="37.5" customHeight="1" x14ac:dyDescent="0.25">
      <c r="A13" s="9" t="s">
        <v>40</v>
      </c>
    </row>
    <row r="14" spans="1:12" ht="37.5" customHeight="1" x14ac:dyDescent="0.25">
      <c r="A14" s="9"/>
      <c r="C14" s="82" t="s">
        <v>22</v>
      </c>
      <c r="D14" s="13" t="s">
        <v>23</v>
      </c>
      <c r="E14" s="82" t="s">
        <v>26</v>
      </c>
      <c r="F14" s="13" t="s">
        <v>24</v>
      </c>
      <c r="G14" s="13" t="s">
        <v>25</v>
      </c>
    </row>
    <row r="15" spans="1:12" x14ac:dyDescent="0.25">
      <c r="B15" s="13" t="s">
        <v>19</v>
      </c>
      <c r="C15" s="83">
        <v>5</v>
      </c>
      <c r="D15" s="1">
        <v>6</v>
      </c>
      <c r="E15" s="83">
        <v>10</v>
      </c>
      <c r="F15" s="1">
        <v>7</v>
      </c>
      <c r="G15" s="1">
        <v>8</v>
      </c>
      <c r="H15" s="44">
        <v>80</v>
      </c>
    </row>
    <row r="16" spans="1:12" x14ac:dyDescent="0.25">
      <c r="B16" s="13" t="s">
        <v>20</v>
      </c>
      <c r="C16" s="83">
        <v>40</v>
      </c>
      <c r="D16" s="1">
        <v>25</v>
      </c>
      <c r="E16" s="83">
        <v>20</v>
      </c>
      <c r="F16" s="1">
        <v>15</v>
      </c>
      <c r="G16" s="1">
        <v>9</v>
      </c>
      <c r="H16" s="44">
        <v>360</v>
      </c>
    </row>
    <row r="17" spans="1:15" x14ac:dyDescent="0.25">
      <c r="B17" s="13" t="s">
        <v>21</v>
      </c>
      <c r="C17" s="83">
        <v>10</v>
      </c>
      <c r="D17" s="1">
        <v>8</v>
      </c>
      <c r="E17" s="83">
        <v>10</v>
      </c>
      <c r="F17" s="1">
        <v>5</v>
      </c>
      <c r="G17" s="1">
        <v>10</v>
      </c>
      <c r="H17" s="44">
        <v>100</v>
      </c>
    </row>
    <row r="18" spans="1:15" x14ac:dyDescent="0.25">
      <c r="B18" s="64" t="s">
        <v>112</v>
      </c>
      <c r="C18">
        <f>3000*4</f>
        <v>12000</v>
      </c>
    </row>
    <row r="20" spans="1:15" x14ac:dyDescent="0.25">
      <c r="A20" t="s">
        <v>41</v>
      </c>
    </row>
    <row r="21" spans="1:15" x14ac:dyDescent="0.25">
      <c r="A21" s="42"/>
    </row>
    <row r="23" spans="1:15" x14ac:dyDescent="0.25">
      <c r="A23" s="14" t="s">
        <v>113</v>
      </c>
      <c r="B23" t="s">
        <v>114</v>
      </c>
      <c r="C23">
        <f>160-200/2</f>
        <v>60</v>
      </c>
      <c r="D23" t="s">
        <v>115</v>
      </c>
      <c r="E23">
        <f>180-220/2</f>
        <v>70</v>
      </c>
      <c r="F23" t="s">
        <v>116</v>
      </c>
    </row>
    <row r="24" spans="1:15" x14ac:dyDescent="0.25">
      <c r="M24" t="s">
        <v>117</v>
      </c>
      <c r="N24" t="s">
        <v>118</v>
      </c>
    </row>
    <row r="25" spans="1:15" x14ac:dyDescent="0.25">
      <c r="B25" s="14" t="s">
        <v>119</v>
      </c>
      <c r="C25" s="65" t="s">
        <v>120</v>
      </c>
      <c r="D25" s="66" t="s">
        <v>121</v>
      </c>
      <c r="E25" s="67">
        <v>2</v>
      </c>
      <c r="M25" s="68">
        <f>E25</f>
        <v>2</v>
      </c>
      <c r="N25" s="68">
        <v>0</v>
      </c>
    </row>
    <row r="26" spans="1:15" x14ac:dyDescent="0.25">
      <c r="B26" s="14"/>
      <c r="M26" s="68">
        <v>2</v>
      </c>
      <c r="N26" s="68">
        <v>50</v>
      </c>
    </row>
    <row r="27" spans="1:15" x14ac:dyDescent="0.25">
      <c r="B27" s="14" t="s">
        <v>122</v>
      </c>
      <c r="C27" s="65" t="s">
        <v>116</v>
      </c>
      <c r="D27" s="66" t="s">
        <v>121</v>
      </c>
      <c r="E27" s="67">
        <v>2</v>
      </c>
      <c r="M27" s="69">
        <v>50</v>
      </c>
      <c r="N27" s="69">
        <f>E27</f>
        <v>2</v>
      </c>
    </row>
    <row r="28" spans="1:15" x14ac:dyDescent="0.25">
      <c r="H28" s="70" t="s">
        <v>123</v>
      </c>
      <c r="I28" s="70" t="s">
        <v>124</v>
      </c>
      <c r="M28" s="69">
        <v>0</v>
      </c>
      <c r="N28" s="69">
        <f>E27</f>
        <v>2</v>
      </c>
    </row>
    <row r="29" spans="1:15" x14ac:dyDescent="0.25">
      <c r="A29">
        <f>200/2</f>
        <v>100</v>
      </c>
      <c r="B29" t="s">
        <v>125</v>
      </c>
      <c r="C29">
        <f>220/2</f>
        <v>110</v>
      </c>
      <c r="D29" t="s">
        <v>116</v>
      </c>
      <c r="E29" s="71" t="s">
        <v>126</v>
      </c>
      <c r="F29">
        <f>C18</f>
        <v>12000</v>
      </c>
      <c r="H29" s="1">
        <f>($F$29-$C$29*0)/$A$29</f>
        <v>120</v>
      </c>
      <c r="I29" s="1">
        <v>0</v>
      </c>
      <c r="K29" s="14" t="s">
        <v>127</v>
      </c>
      <c r="M29" s="72">
        <f>(5000-$C$29*0)/$A$29</f>
        <v>50</v>
      </c>
      <c r="N29" s="72">
        <v>0</v>
      </c>
      <c r="O29" t="s">
        <v>128</v>
      </c>
    </row>
    <row r="30" spans="1:15" x14ac:dyDescent="0.25">
      <c r="H30" s="1">
        <v>0</v>
      </c>
      <c r="I30" s="1">
        <f>($F$29-$A$29*0)/$C$29</f>
        <v>109.09090909090909</v>
      </c>
      <c r="M30" s="72">
        <v>0</v>
      </c>
      <c r="N30" s="73">
        <f>(5000-$A$29*0)/$C$29</f>
        <v>45.454545454545453</v>
      </c>
      <c r="O30" t="s">
        <v>129</v>
      </c>
    </row>
    <row r="31" spans="1:15" x14ac:dyDescent="0.25">
      <c r="A31">
        <f>C15</f>
        <v>5</v>
      </c>
      <c r="B31" t="s">
        <v>125</v>
      </c>
      <c r="C31">
        <f>E15</f>
        <v>10</v>
      </c>
      <c r="D31" t="s">
        <v>116</v>
      </c>
      <c r="E31" s="71" t="s">
        <v>126</v>
      </c>
      <c r="F31">
        <f>H15</f>
        <v>80</v>
      </c>
      <c r="G31" s="74" t="s">
        <v>130</v>
      </c>
      <c r="M31" s="75">
        <f>(F31-C31*0)/A31</f>
        <v>16</v>
      </c>
      <c r="N31" s="75">
        <v>0</v>
      </c>
    </row>
    <row r="32" spans="1:15" x14ac:dyDescent="0.25">
      <c r="G32" s="74"/>
      <c r="M32" s="75">
        <v>0</v>
      </c>
      <c r="N32" s="75">
        <f>(F31-A31*0)/C31</f>
        <v>8</v>
      </c>
    </row>
    <row r="33" spans="1:18" x14ac:dyDescent="0.25">
      <c r="A33">
        <f>C16</f>
        <v>40</v>
      </c>
      <c r="B33" t="s">
        <v>125</v>
      </c>
      <c r="C33">
        <f>E16</f>
        <v>20</v>
      </c>
      <c r="D33" t="s">
        <v>116</v>
      </c>
      <c r="E33" s="71" t="s">
        <v>126</v>
      </c>
      <c r="F33">
        <f>H16</f>
        <v>360</v>
      </c>
      <c r="G33" s="74" t="s">
        <v>131</v>
      </c>
      <c r="M33" s="76">
        <f>(F33-C33*0)/A33</f>
        <v>9</v>
      </c>
      <c r="N33" s="76">
        <v>0</v>
      </c>
    </row>
    <row r="34" spans="1:18" x14ac:dyDescent="0.25">
      <c r="G34" s="74"/>
      <c r="M34" s="76">
        <v>0</v>
      </c>
      <c r="N34" s="76">
        <f>(F33-A33*0)/C33</f>
        <v>18</v>
      </c>
    </row>
    <row r="35" spans="1:18" x14ac:dyDescent="0.25">
      <c r="A35">
        <f>C17</f>
        <v>10</v>
      </c>
      <c r="B35" t="s">
        <v>125</v>
      </c>
      <c r="C35">
        <f>E17</f>
        <v>10</v>
      </c>
      <c r="D35" t="s">
        <v>116</v>
      </c>
      <c r="E35" s="71" t="s">
        <v>126</v>
      </c>
      <c r="F35">
        <f>H17</f>
        <v>100</v>
      </c>
      <c r="G35" s="74" t="s">
        <v>132</v>
      </c>
      <c r="M35" s="77">
        <f>(F35-C35*0)/A35</f>
        <v>10</v>
      </c>
      <c r="N35" s="77">
        <v>0</v>
      </c>
    </row>
    <row r="36" spans="1:18" x14ac:dyDescent="0.25">
      <c r="M36" s="77">
        <v>0</v>
      </c>
      <c r="N36" s="77">
        <f>(F35-A35*0)/C35</f>
        <v>10</v>
      </c>
    </row>
    <row r="39" spans="1:18" x14ac:dyDescent="0.25">
      <c r="N39" t="s">
        <v>133</v>
      </c>
    </row>
    <row r="40" spans="1:18" x14ac:dyDescent="0.25">
      <c r="H40" s="44"/>
      <c r="L40" t="s">
        <v>134</v>
      </c>
      <c r="N40" t="s">
        <v>135</v>
      </c>
      <c r="O40" t="s">
        <v>136</v>
      </c>
      <c r="P40" t="s">
        <v>137</v>
      </c>
    </row>
    <row r="41" spans="1:18" x14ac:dyDescent="0.25">
      <c r="J41" t="s">
        <v>138</v>
      </c>
    </row>
    <row r="43" spans="1:18" x14ac:dyDescent="0.25">
      <c r="K43" t="s">
        <v>139</v>
      </c>
      <c r="L43" t="s">
        <v>104</v>
      </c>
      <c r="M43">
        <v>2</v>
      </c>
      <c r="N43" t="s">
        <v>140</v>
      </c>
    </row>
    <row r="44" spans="1:18" x14ac:dyDescent="0.25">
      <c r="K44" t="s">
        <v>130</v>
      </c>
      <c r="L44" t="s">
        <v>104</v>
      </c>
      <c r="M44">
        <v>5</v>
      </c>
      <c r="N44" t="s">
        <v>125</v>
      </c>
      <c r="O44">
        <v>10</v>
      </c>
      <c r="P44" t="s">
        <v>116</v>
      </c>
      <c r="Q44" s="71" t="s">
        <v>126</v>
      </c>
      <c r="R44">
        <v>80</v>
      </c>
    </row>
    <row r="45" spans="1:18" x14ac:dyDescent="0.25">
      <c r="K45" s="65" t="s">
        <v>116</v>
      </c>
      <c r="L45" t="s">
        <v>104</v>
      </c>
      <c r="M45">
        <f>(R44-M44*M43)/O44</f>
        <v>7</v>
      </c>
    </row>
    <row r="47" spans="1:18" x14ac:dyDescent="0.25">
      <c r="K47" t="s">
        <v>141</v>
      </c>
      <c r="L47" t="s">
        <v>104</v>
      </c>
      <c r="M47">
        <v>2</v>
      </c>
      <c r="N47" t="s">
        <v>142</v>
      </c>
    </row>
    <row r="48" spans="1:18" x14ac:dyDescent="0.25">
      <c r="K48" t="s">
        <v>131</v>
      </c>
      <c r="L48" t="s">
        <v>104</v>
      </c>
      <c r="M48">
        <v>40</v>
      </c>
      <c r="N48" t="s">
        <v>125</v>
      </c>
      <c r="O48">
        <v>20</v>
      </c>
      <c r="P48" t="s">
        <v>116</v>
      </c>
      <c r="Q48" s="71" t="s">
        <v>126</v>
      </c>
      <c r="R48">
        <v>360</v>
      </c>
    </row>
    <row r="49" spans="1:18" x14ac:dyDescent="0.25">
      <c r="K49" s="65" t="s">
        <v>116</v>
      </c>
      <c r="L49" t="s">
        <v>104</v>
      </c>
      <c r="M49">
        <f>(R48-O48*M47)/M48</f>
        <v>8</v>
      </c>
    </row>
    <row r="51" spans="1:18" x14ac:dyDescent="0.25">
      <c r="K51" t="s">
        <v>132</v>
      </c>
      <c r="M51">
        <v>10</v>
      </c>
      <c r="N51" t="s">
        <v>125</v>
      </c>
      <c r="O51">
        <v>10</v>
      </c>
      <c r="P51" t="s">
        <v>116</v>
      </c>
      <c r="Q51" s="71" t="s">
        <v>126</v>
      </c>
      <c r="R51">
        <v>100</v>
      </c>
    </row>
    <row r="52" spans="1:18" x14ac:dyDescent="0.25">
      <c r="K52" s="65" t="s">
        <v>120</v>
      </c>
      <c r="L52" t="s">
        <v>104</v>
      </c>
      <c r="M52" t="s">
        <v>143</v>
      </c>
    </row>
    <row r="53" spans="1:18" x14ac:dyDescent="0.25">
      <c r="K53" s="65" t="s">
        <v>116</v>
      </c>
      <c r="L53" t="s">
        <v>104</v>
      </c>
      <c r="M53" t="s">
        <v>144</v>
      </c>
      <c r="N53" s="70"/>
    </row>
    <row r="55" spans="1:18" x14ac:dyDescent="0.25">
      <c r="K55" t="s">
        <v>130</v>
      </c>
      <c r="M55">
        <v>5</v>
      </c>
      <c r="N55" t="s">
        <v>125</v>
      </c>
      <c r="O55">
        <v>10</v>
      </c>
      <c r="P55" t="s">
        <v>116</v>
      </c>
      <c r="Q55" s="71" t="s">
        <v>126</v>
      </c>
      <c r="R55">
        <v>80</v>
      </c>
    </row>
    <row r="56" spans="1:18" x14ac:dyDescent="0.25">
      <c r="K56" s="65" t="s">
        <v>116</v>
      </c>
      <c r="L56" t="s">
        <v>104</v>
      </c>
      <c r="M56" t="s">
        <v>145</v>
      </c>
      <c r="N56" s="70"/>
    </row>
    <row r="57" spans="1:18" x14ac:dyDescent="0.25">
      <c r="M57" s="102" t="s">
        <v>146</v>
      </c>
      <c r="N57" s="102"/>
      <c r="O57" s="70" t="s">
        <v>104</v>
      </c>
      <c r="P57" t="str">
        <f>M53</f>
        <v>(100-10A)/10</v>
      </c>
    </row>
    <row r="58" spans="1:18" x14ac:dyDescent="0.25">
      <c r="M58" t="s">
        <v>147</v>
      </c>
      <c r="N58" t="s">
        <v>104</v>
      </c>
      <c r="O58" t="s">
        <v>148</v>
      </c>
    </row>
    <row r="59" spans="1:18" x14ac:dyDescent="0.25">
      <c r="M59" s="78" t="s">
        <v>149</v>
      </c>
      <c r="N59" t="s">
        <v>104</v>
      </c>
      <c r="O59" t="s">
        <v>150</v>
      </c>
    </row>
    <row r="60" spans="1:18" x14ac:dyDescent="0.25">
      <c r="M60" t="s">
        <v>120</v>
      </c>
      <c r="N60" t="s">
        <v>104</v>
      </c>
      <c r="O60" s="79">
        <v>4</v>
      </c>
    </row>
    <row r="61" spans="1:18" x14ac:dyDescent="0.25">
      <c r="M61" t="s">
        <v>116</v>
      </c>
      <c r="N61" t="s">
        <v>104</v>
      </c>
      <c r="O61" t="s">
        <v>151</v>
      </c>
      <c r="P61" s="70" t="s">
        <v>104</v>
      </c>
      <c r="Q61">
        <f>(100-10*4)/10</f>
        <v>6</v>
      </c>
    </row>
    <row r="62" spans="1:18" x14ac:dyDescent="0.25">
      <c r="A62" t="s">
        <v>156</v>
      </c>
    </row>
    <row r="63" spans="1:18" x14ac:dyDescent="0.25">
      <c r="E63" t="s">
        <v>134</v>
      </c>
      <c r="F63" t="s">
        <v>135</v>
      </c>
      <c r="G63" t="s">
        <v>136</v>
      </c>
      <c r="H63" s="75" t="s">
        <v>137</v>
      </c>
    </row>
    <row r="64" spans="1:18" x14ac:dyDescent="0.25">
      <c r="N64" s="70" t="s">
        <v>152</v>
      </c>
      <c r="O64" s="70" t="s">
        <v>153</v>
      </c>
      <c r="P64" s="70" t="s">
        <v>154</v>
      </c>
    </row>
    <row r="65" spans="2:16" x14ac:dyDescent="0.25">
      <c r="B65" t="s">
        <v>114</v>
      </c>
      <c r="C65">
        <f>160-200/2</f>
        <v>60</v>
      </c>
      <c r="D65" t="s">
        <v>115</v>
      </c>
      <c r="E65">
        <f>180-220/2</f>
        <v>70</v>
      </c>
      <c r="F65" t="s">
        <v>116</v>
      </c>
      <c r="M65" s="70" t="s">
        <v>130</v>
      </c>
      <c r="N65" s="70">
        <f>A31*4+C31*6</f>
        <v>80</v>
      </c>
      <c r="O65" s="70">
        <f>H15</f>
        <v>80</v>
      </c>
      <c r="P65" s="70">
        <f>O65-N65</f>
        <v>0</v>
      </c>
    </row>
    <row r="66" spans="2:16" x14ac:dyDescent="0.25">
      <c r="B66" t="s">
        <v>114</v>
      </c>
      <c r="C66">
        <f>C65*2+E65*2</f>
        <v>260</v>
      </c>
      <c r="M66" s="70" t="s">
        <v>131</v>
      </c>
      <c r="N66" s="70">
        <f>A33*4+C33*6</f>
        <v>280</v>
      </c>
      <c r="O66" s="70">
        <f>H16</f>
        <v>360</v>
      </c>
      <c r="P66" s="81">
        <f>O66-N66</f>
        <v>80</v>
      </c>
    </row>
    <row r="67" spans="2:16" x14ac:dyDescent="0.25">
      <c r="B67" t="s">
        <v>114</v>
      </c>
      <c r="C67">
        <f>C65*2+E65*7</f>
        <v>610</v>
      </c>
      <c r="M67" s="70" t="s">
        <v>132</v>
      </c>
      <c r="N67" s="70">
        <f>A35*4+C35*6</f>
        <v>100</v>
      </c>
      <c r="O67" s="70">
        <f>H17</f>
        <v>100</v>
      </c>
      <c r="P67" s="70">
        <f>O67-N67</f>
        <v>0</v>
      </c>
    </row>
    <row r="68" spans="2:16" x14ac:dyDescent="0.25">
      <c r="B68" t="s">
        <v>114</v>
      </c>
      <c r="C68">
        <f>C65*8+E65*2</f>
        <v>620</v>
      </c>
    </row>
    <row r="69" spans="2:16" x14ac:dyDescent="0.25">
      <c r="B69" s="80" t="s">
        <v>114</v>
      </c>
      <c r="C69" s="80">
        <f>C65*4+E65*6</f>
        <v>660</v>
      </c>
      <c r="D69" t="s">
        <v>155</v>
      </c>
    </row>
  </sheetData>
  <mergeCells count="2">
    <mergeCell ref="M57:N57"/>
    <mergeCell ref="H1:J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9"/>
  <sheetViews>
    <sheetView showGridLines="0" topLeftCell="A33" workbookViewId="0">
      <selection activeCell="H49" sqref="H49"/>
    </sheetView>
  </sheetViews>
  <sheetFormatPr baseColWidth="10" defaultRowHeight="15" x14ac:dyDescent="0.25"/>
  <sheetData>
    <row r="1" spans="1:1" x14ac:dyDescent="0.25">
      <c r="A1" s="14" t="s">
        <v>42</v>
      </c>
    </row>
    <row r="27" spans="2:4" x14ac:dyDescent="0.25">
      <c r="B27" t="s">
        <v>72</v>
      </c>
    </row>
    <row r="28" spans="2:4" x14ac:dyDescent="0.25">
      <c r="B28" t="s">
        <v>73</v>
      </c>
    </row>
    <row r="29" spans="2:4" x14ac:dyDescent="0.25">
      <c r="B29" s="104">
        <v>23</v>
      </c>
      <c r="C29" s="104"/>
      <c r="D29" s="104"/>
    </row>
    <row r="30" spans="2:4" s="44" customFormat="1" x14ac:dyDescent="0.25">
      <c r="B30" s="43"/>
      <c r="C30" s="43"/>
      <c r="D30" s="43"/>
    </row>
    <row r="31" spans="2:4" x14ac:dyDescent="0.25">
      <c r="B31" t="s">
        <v>74</v>
      </c>
    </row>
    <row r="32" spans="2:4" x14ac:dyDescent="0.25">
      <c r="B32" s="104" t="s">
        <v>160</v>
      </c>
      <c r="C32" s="104"/>
      <c r="D32" s="104"/>
    </row>
    <row r="33" spans="2:4" s="44" customFormat="1" x14ac:dyDescent="0.25">
      <c r="B33" s="43"/>
      <c r="C33" s="43"/>
      <c r="D33" s="43"/>
    </row>
    <row r="34" spans="2:4" x14ac:dyDescent="0.25">
      <c r="B34" t="s">
        <v>75</v>
      </c>
    </row>
    <row r="35" spans="2:4" x14ac:dyDescent="0.25">
      <c r="B35" s="104" t="s">
        <v>161</v>
      </c>
      <c r="C35" s="104"/>
      <c r="D35" s="104"/>
    </row>
    <row r="36" spans="2:4" s="44" customFormat="1" x14ac:dyDescent="0.25">
      <c r="B36" s="43"/>
      <c r="C36" s="43"/>
      <c r="D36" s="43"/>
    </row>
    <row r="37" spans="2:4" x14ac:dyDescent="0.25">
      <c r="B37" t="s">
        <v>76</v>
      </c>
    </row>
    <row r="38" spans="2:4" x14ac:dyDescent="0.25">
      <c r="B38" t="s">
        <v>77</v>
      </c>
      <c r="C38" s="45">
        <v>1</v>
      </c>
    </row>
    <row r="39" spans="2:4" x14ac:dyDescent="0.25">
      <c r="B39" t="s">
        <v>78</v>
      </c>
      <c r="C39" s="45">
        <v>0</v>
      </c>
    </row>
    <row r="40" spans="2:4" x14ac:dyDescent="0.25">
      <c r="B40" t="s">
        <v>79</v>
      </c>
      <c r="C40" s="45">
        <v>0</v>
      </c>
    </row>
    <row r="41" spans="2:4" x14ac:dyDescent="0.25">
      <c r="B41" t="s">
        <v>80</v>
      </c>
      <c r="C41" s="45">
        <v>8</v>
      </c>
    </row>
    <row r="42" spans="2:4" x14ac:dyDescent="0.25">
      <c r="B42" t="s">
        <v>81</v>
      </c>
      <c r="C42" s="45">
        <v>0</v>
      </c>
    </row>
    <row r="43" spans="2:4" s="44" customFormat="1" x14ac:dyDescent="0.25"/>
    <row r="44" spans="2:4" x14ac:dyDescent="0.25">
      <c r="B44" t="s">
        <v>82</v>
      </c>
    </row>
    <row r="45" spans="2:4" x14ac:dyDescent="0.25">
      <c r="B45" t="s">
        <v>83</v>
      </c>
    </row>
    <row r="46" spans="2:4" x14ac:dyDescent="0.25">
      <c r="B46" t="s">
        <v>84</v>
      </c>
    </row>
    <row r="47" spans="2:4" x14ac:dyDescent="0.25">
      <c r="B47" t="s">
        <v>85</v>
      </c>
    </row>
    <row r="48" spans="2:4" x14ac:dyDescent="0.25">
      <c r="B48" t="s">
        <v>86</v>
      </c>
    </row>
    <row r="49" spans="2:6" x14ac:dyDescent="0.25">
      <c r="B49" t="s">
        <v>87</v>
      </c>
    </row>
    <row r="50" spans="2:6" x14ac:dyDescent="0.25">
      <c r="B50" s="104" t="s">
        <v>164</v>
      </c>
      <c r="C50" s="104"/>
      <c r="D50" s="104"/>
      <c r="E50" s="104"/>
      <c r="F50" s="104"/>
    </row>
    <row r="52" spans="2:6" x14ac:dyDescent="0.25">
      <c r="B52" t="s">
        <v>88</v>
      </c>
    </row>
    <row r="53" spans="2:6" x14ac:dyDescent="0.25">
      <c r="B53" t="s">
        <v>89</v>
      </c>
      <c r="C53" s="45">
        <v>7</v>
      </c>
    </row>
    <row r="54" spans="2:6" x14ac:dyDescent="0.25">
      <c r="B54" t="s">
        <v>78</v>
      </c>
      <c r="C54" s="45">
        <v>8</v>
      </c>
    </row>
    <row r="55" spans="2:6" x14ac:dyDescent="0.25">
      <c r="B55" t="s">
        <v>90</v>
      </c>
      <c r="C55" s="45">
        <v>4</v>
      </c>
    </row>
    <row r="56" spans="2:6" x14ac:dyDescent="0.25">
      <c r="B56" t="s">
        <v>91</v>
      </c>
      <c r="C56" s="45">
        <v>3</v>
      </c>
    </row>
    <row r="58" spans="2:6" x14ac:dyDescent="0.25">
      <c r="B58" t="s">
        <v>92</v>
      </c>
    </row>
    <row r="59" spans="2:6" x14ac:dyDescent="0.25">
      <c r="B59" s="104" t="s">
        <v>162</v>
      </c>
      <c r="C59" s="104"/>
      <c r="D59" s="104"/>
    </row>
  </sheetData>
  <mergeCells count="5">
    <mergeCell ref="B29:D29"/>
    <mergeCell ref="B32:D32"/>
    <mergeCell ref="B35:D35"/>
    <mergeCell ref="B59:D59"/>
    <mergeCell ref="B50:F5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dad xmlns="a33aa715-c862-43a5-a78f-48b39a928569" xsi:nil="true"/>
    <Fecha_x0020_Publicacion xmlns="a33aa715-c862-43a5-a78f-48b39a928569">2021-05-21T03:00:00+00:00</Fecha_x0020_Publicacion>
    <Nro xmlns="a33aa715-c862-43a5-a78f-48b39a928569">0</Nr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0939B8A9945D4B8B5899D2D46D13FF" ma:contentTypeVersion="5" ma:contentTypeDescription="Crear nuevo documento." ma:contentTypeScope="" ma:versionID="c39cd9f49cb2e45224657dc1427427ee">
  <xsd:schema xmlns:xsd="http://www.w3.org/2001/XMLSchema" xmlns:xs="http://www.w3.org/2001/XMLSchema" xmlns:p="http://schemas.microsoft.com/office/2006/metadata/properties" xmlns:ns2="a33aa715-c862-43a5-a78f-48b39a928569" targetNamespace="http://schemas.microsoft.com/office/2006/metadata/properties" ma:root="true" ma:fieldsID="f105f7fe6e0cb731264ab2e278d8fb9f" ns2:_="">
    <xsd:import namespace="a33aa715-c862-43a5-a78f-48b39a928569"/>
    <xsd:element name="properties">
      <xsd:complexType>
        <xsd:sequence>
          <xsd:element name="documentManagement">
            <xsd:complexType>
              <xsd:all>
                <xsd:element ref="ns2:Nro"/>
                <xsd:element ref="ns2:Unidad" minOccurs="0"/>
                <xsd:element ref="ns2:Fecha_x0020_Publicacion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aa715-c862-43a5-a78f-48b39a928569" elementFormDefault="qualified">
    <xsd:import namespace="http://schemas.microsoft.com/office/2006/documentManagement/types"/>
    <xsd:import namespace="http://schemas.microsoft.com/office/infopath/2007/PartnerControls"/>
    <xsd:element name="Nro" ma:index="8" ma:displayName="Nro" ma:default="0" ma:description="Campo utilizado para ordenar" ma:internalName="Nro" ma:percentage="FALSE">
      <xsd:simpleType>
        <xsd:restriction base="dms:Number"/>
      </xsd:simpleType>
    </xsd:element>
    <xsd:element name="Unidad" ma:index="9" nillable="true" ma:displayName="Unidad" ma:internalName="Unidad" ma:percentage="FALSE">
      <xsd:simpleType>
        <xsd:restriction base="dms:Number"/>
      </xsd:simpleType>
    </xsd:element>
    <xsd:element name="Fecha_x0020_Publicacion" ma:index="10" nillable="true" ma:displayName="Fecha Publicacion" ma:default="[today]" ma:format="DateOnly" ma:internalName="Fecha_x0020_Publicacion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2D9AA-08CC-437E-9656-27D4DB0A25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541BA-DC09-48EB-BA40-79C108C3FD90}">
  <ds:schemaRefs>
    <ds:schemaRef ds:uri="http://schemas.microsoft.com/office/2006/metadata/properties"/>
    <ds:schemaRef ds:uri="http://schemas.microsoft.com/office/infopath/2007/PartnerControls"/>
    <ds:schemaRef ds:uri="a33aa715-c862-43a5-a78f-48b39a928569"/>
  </ds:schemaRefs>
</ds:datastoreItem>
</file>

<file path=customXml/itemProps3.xml><?xml version="1.0" encoding="utf-8"?>
<ds:datastoreItem xmlns:ds="http://schemas.openxmlformats.org/officeDocument/2006/customXml" ds:itemID="{4C71290A-C906-4739-ABDE-DC532F2C2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aa715-c862-43a5-a78f-48b39a928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CONSIGNAS</vt:lpstr>
      <vt:lpstr>Objetivos Múltiples</vt:lpstr>
      <vt:lpstr>Programación Lineal</vt:lpstr>
      <vt:lpstr>PERT</vt:lpstr>
      <vt:lpstr>Cálculos auxiliares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TEMA 1</dc:title>
  <dc:creator>UTALK</dc:creator>
  <cp:lastModifiedBy>Candela Martino</cp:lastModifiedBy>
  <dcterms:created xsi:type="dcterms:W3CDTF">2020-11-06T22:24:04Z</dcterms:created>
  <dcterms:modified xsi:type="dcterms:W3CDTF">2021-09-02T18:35:32Z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0x010100D30939B8A9945D4B8B5899D2D46D13FF</vt:lpwstr>
  </property>
</Properties>
</file>