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tabRatio="890" activeTab="0"/>
  </bookViews>
  <sheets>
    <sheet name="Enunciado" sheetId="1" r:id="rId1"/>
    <sheet name="1 Carátula" sheetId="2" r:id="rId2"/>
    <sheet name="2 ESP" sheetId="3" r:id="rId3"/>
    <sheet name="3 ER" sheetId="4" r:id="rId4"/>
    <sheet name="4 EEPN" sheetId="5" r:id="rId5"/>
    <sheet name="5 Notas" sheetId="6" r:id="rId6"/>
    <sheet name="6 Anexo I. Gastos" sheetId="7" r:id="rId7"/>
    <sheet name="7 Anexo II. Costos" sheetId="8" r:id="rId8"/>
    <sheet name="8 Anexo III Inm. En Inversión" sheetId="9" r:id="rId9"/>
    <sheet name="9 Anexo IV Bs. Uso" sheetId="10" r:id="rId10"/>
    <sheet name="10 Ajustes" sheetId="11" state="hidden" r:id="rId11"/>
  </sheets>
  <definedNames>
    <definedName name="_xlfn.IFERROR" hidden="1">#NAME?</definedName>
    <definedName name="_xlfn.SUMIFS" hidden="1">#NAME?</definedName>
    <definedName name="_xlnm.Print_Titles" localSheetId="0">'Enunciado'!$14:$19</definedName>
  </definedNames>
  <calcPr fullCalcOnLoad="1"/>
</workbook>
</file>

<file path=xl/sharedStrings.xml><?xml version="1.0" encoding="utf-8"?>
<sst xmlns="http://schemas.openxmlformats.org/spreadsheetml/2006/main" count="318" uniqueCount="252">
  <si>
    <t>DENOMINACION:</t>
  </si>
  <si>
    <t>DOMICILIO:</t>
  </si>
  <si>
    <t>ACTIVIDAD PRINCIPAL:</t>
  </si>
  <si>
    <t>ESTADOS CONTABLES</t>
  </si>
  <si>
    <t>Inscripción en el Registro</t>
  </si>
  <si>
    <t>Público de Comercio</t>
  </si>
  <si>
    <t>CAPITAL</t>
  </si>
  <si>
    <t>ACTIVO</t>
  </si>
  <si>
    <t>PASIVO</t>
  </si>
  <si>
    <t>Activo Corriente</t>
  </si>
  <si>
    <t>Pasivo Corriente</t>
  </si>
  <si>
    <t>Deudas:</t>
  </si>
  <si>
    <t>Caja y Bancos (nota 4)</t>
  </si>
  <si>
    <t>Total Pasivo Corriente</t>
  </si>
  <si>
    <t>Total Activo Corriente</t>
  </si>
  <si>
    <t>Pasivo no  Corriente</t>
  </si>
  <si>
    <t>Activo no corriente</t>
  </si>
  <si>
    <t>Total Pasivo no Corriente</t>
  </si>
  <si>
    <t>Total Activo no Corriente</t>
  </si>
  <si>
    <t>TOTAL DEL PASIVO</t>
  </si>
  <si>
    <t>PATRIMONIO NETO</t>
  </si>
  <si>
    <t>TOTAL DEL ACTIVO</t>
  </si>
  <si>
    <t>TOTAL PASIVO Y PAT. NETO</t>
  </si>
  <si>
    <t>Ventas Netas de Bienes</t>
  </si>
  <si>
    <t>Costo de ventas (anexo II)</t>
  </si>
  <si>
    <t>Gastos de administración (anexo I)</t>
  </si>
  <si>
    <t>Resultado antes de impuestos</t>
  </si>
  <si>
    <t>Impuesto a las ganancias</t>
  </si>
  <si>
    <t>Resultado ordinario después de impuestos</t>
  </si>
  <si>
    <t>APORTES DE LOS PROPIETARIOS</t>
  </si>
  <si>
    <t>GANANCIAS RESERVADAS</t>
  </si>
  <si>
    <t>Total del</t>
  </si>
  <si>
    <t>Reserva</t>
  </si>
  <si>
    <t>Otras</t>
  </si>
  <si>
    <t>Resultados</t>
  </si>
  <si>
    <t>Pat. Neto</t>
  </si>
  <si>
    <t>Rubros</t>
  </si>
  <si>
    <t>Capital Social</t>
  </si>
  <si>
    <t>Total</t>
  </si>
  <si>
    <t>Legal</t>
  </si>
  <si>
    <t>Reservas</t>
  </si>
  <si>
    <t>no Asignados</t>
  </si>
  <si>
    <t>Saldo al inicio del ejercicio</t>
  </si>
  <si>
    <t>Ajuste de ejercicios anteriores</t>
  </si>
  <si>
    <t>Saldo al inicio del ejercicio ajustado</t>
  </si>
  <si>
    <t>Decisiones en Reunión de Socios</t>
  </si>
  <si>
    <t>Resultado del ejercicio</t>
  </si>
  <si>
    <t>Saldo al final del ejercicio</t>
  </si>
  <si>
    <t>Cuenta</t>
  </si>
  <si>
    <t>Importe</t>
  </si>
  <si>
    <t>Costo</t>
  </si>
  <si>
    <t>Administ.</t>
  </si>
  <si>
    <t>Comercial.</t>
  </si>
  <si>
    <t>Control</t>
  </si>
  <si>
    <t>Fletes y acarreos</t>
  </si>
  <si>
    <t>Combustibles y lubricantes</t>
  </si>
  <si>
    <t>Papelería y útiles</t>
  </si>
  <si>
    <t>Sueldos y Jornales</t>
  </si>
  <si>
    <t>Cargas Sociales</t>
  </si>
  <si>
    <t xml:space="preserve">Mantenimiento Bienes de Uso                       </t>
  </si>
  <si>
    <t xml:space="preserve">Gastos y Comisiones Vs.  </t>
  </si>
  <si>
    <t>Total Egresos</t>
  </si>
  <si>
    <t>Compras</t>
  </si>
  <si>
    <t>Existencia Inicial</t>
  </si>
  <si>
    <t>Gastos incorporados al costo (anexo I)</t>
  </si>
  <si>
    <t>Existencia Final</t>
  </si>
  <si>
    <t>Costo de Mercadería Vendida</t>
  </si>
  <si>
    <t>VALORES ORIGEN</t>
  </si>
  <si>
    <t>AMORTIZACIONES ACUMULADAS</t>
  </si>
  <si>
    <t>Valor residual</t>
  </si>
  <si>
    <t>Rubro</t>
  </si>
  <si>
    <t>Valor al inicio</t>
  </si>
  <si>
    <t>Altas</t>
  </si>
  <si>
    <t>Bajas</t>
  </si>
  <si>
    <t>Valor al cierre</t>
  </si>
  <si>
    <t>Am. Ac. Inicio</t>
  </si>
  <si>
    <t>Am. Ac. Bajas</t>
  </si>
  <si>
    <t>Am. Ejerc.</t>
  </si>
  <si>
    <t>Am. Ac. Cierre</t>
  </si>
  <si>
    <t>Muebles y utiles</t>
  </si>
  <si>
    <t>Equipo de Computación</t>
  </si>
  <si>
    <t>Rodados</t>
  </si>
  <si>
    <t>Totales</t>
  </si>
  <si>
    <t>Caja y Bancos</t>
  </si>
  <si>
    <t>Otros Créditos</t>
  </si>
  <si>
    <t>Bienes de cambio</t>
  </si>
  <si>
    <t>Total Caja y Bancos</t>
  </si>
  <si>
    <t>Total Otros Créditos</t>
  </si>
  <si>
    <t>Mercadería de reventa</t>
  </si>
  <si>
    <t>IVA a pagar</t>
  </si>
  <si>
    <t>Total Deudas  Fiscales</t>
  </si>
  <si>
    <t>Caja</t>
  </si>
  <si>
    <t>Ventas</t>
  </si>
  <si>
    <t>Costo de ventas</t>
  </si>
  <si>
    <t>Total Mercadería de reventa</t>
  </si>
  <si>
    <t>Activo No Corriente</t>
  </si>
  <si>
    <t>Bienes de uso</t>
  </si>
  <si>
    <t>Amort. Acum My Utiles</t>
  </si>
  <si>
    <t>Amort Acum Equipo de Computación</t>
  </si>
  <si>
    <t>Amort Acum Rodados</t>
  </si>
  <si>
    <t>Total Bienes de Uso</t>
  </si>
  <si>
    <t>Total Activo No Corriente</t>
  </si>
  <si>
    <t>Total Activo</t>
  </si>
  <si>
    <t>Proveedores</t>
  </si>
  <si>
    <t>Deudas fiscales</t>
  </si>
  <si>
    <t>Total Pasivo</t>
  </si>
  <si>
    <t>Reserva Legal</t>
  </si>
  <si>
    <t>Resultados no asignados</t>
  </si>
  <si>
    <t>Resultado del Ejercicio</t>
  </si>
  <si>
    <t>Total Patrimonio Neto</t>
  </si>
  <si>
    <t>RESULTADO DEL EJERCICIO</t>
  </si>
  <si>
    <t>Ingresos</t>
  </si>
  <si>
    <t>Total Ingresos</t>
  </si>
  <si>
    <t>Egresos</t>
  </si>
  <si>
    <t>Muebles y Utiles</t>
  </si>
  <si>
    <t>Saldos s/Cía</t>
  </si>
  <si>
    <t>Total deudas comerciales</t>
  </si>
  <si>
    <t>Deudas Comerciales</t>
  </si>
  <si>
    <t>Deudas sociales</t>
  </si>
  <si>
    <t>Total deudas sociales</t>
  </si>
  <si>
    <t>Total deudas fiscales</t>
  </si>
  <si>
    <t>Banco Macro Cta. Cte</t>
  </si>
  <si>
    <t>Banco Macro Plazo Fijo</t>
  </si>
  <si>
    <t>Créditos por ventas</t>
  </si>
  <si>
    <t>Inversiones temporarias</t>
  </si>
  <si>
    <t>Total Inversiones Temporarias</t>
  </si>
  <si>
    <t>Total Créditos por ventas</t>
  </si>
  <si>
    <t>Plan de pagos AFIP</t>
  </si>
  <si>
    <t>Pasivo no Corriente</t>
  </si>
  <si>
    <t>Préstamos</t>
  </si>
  <si>
    <t>Préstamo Banco Macro</t>
  </si>
  <si>
    <t>Total Préstamos</t>
  </si>
  <si>
    <t>Sueldos y Jornales a Pagar</t>
  </si>
  <si>
    <t>Inversiones temporarias (nota 5)</t>
  </si>
  <si>
    <t>Créditos por ventas (nota 6)</t>
  </si>
  <si>
    <t>Otros créditos (nota 7)</t>
  </si>
  <si>
    <t>Bienes de cambio (nota 8)</t>
  </si>
  <si>
    <t>Impuesto Ganancias a pagar</t>
  </si>
  <si>
    <t>Corrientes:</t>
  </si>
  <si>
    <t>Subtotal corrientes</t>
  </si>
  <si>
    <t>No corrientes:</t>
  </si>
  <si>
    <t>Subtotal no corrientes</t>
  </si>
  <si>
    <t>1.- Distribución de dividendos en efvo</t>
  </si>
  <si>
    <t>Socios cuenta particular</t>
  </si>
  <si>
    <t>Fecha de inscripción: 18/02/2007</t>
  </si>
  <si>
    <t>Fecha de duración: 17/02/2027</t>
  </si>
  <si>
    <t>Amortizaciones de bienes de uso</t>
  </si>
  <si>
    <t>Intereses negativos</t>
  </si>
  <si>
    <t>EJERCICIO Nº 09</t>
  </si>
  <si>
    <t>ESTADO DE SITUACION PATRIMONIAL AL 31/12/2017 - COMPARATIVO CON EL EJERCICIO ANTERIOR</t>
  </si>
  <si>
    <t>ESTADO DE RESULTADOS POR EL EJERCICIO ANUAL FINALIZADO EL 31/12/2017</t>
  </si>
  <si>
    <t>ESTADO DE EVOLUCIÓN DEL PATRIMONIO NETO POR EL EJERCICIO ANUAL FINALIZADO EL 31/12/2017</t>
  </si>
  <si>
    <t>al 31/12/2017</t>
  </si>
  <si>
    <t>ANEXO I. DE GASTOS POR EL EJERCICIO ANUAL FINALIZADO EL 31/12/2017</t>
  </si>
  <si>
    <t>Total al 31.12.17</t>
  </si>
  <si>
    <t>ANEXO II. DE COSTOS POR EL EJERCICIO ANUAL FINALIZADO EL 31/12/2017</t>
  </si>
  <si>
    <t>ESTADOS CONTABLES AL 31/12/2017</t>
  </si>
  <si>
    <t>Por el Ejercicio regular Nº 09, iniciado el 01/01/2017 y finalizado el 31/12/2017</t>
  </si>
  <si>
    <t>31,12,17</t>
  </si>
  <si>
    <t>Deudas Comerciales (Nota 10)</t>
  </si>
  <si>
    <t>Préstamos (Nota 11)</t>
  </si>
  <si>
    <t>Deudas Sociales (Nota 12)</t>
  </si>
  <si>
    <t>Deudas Fiscales (Nota 13)</t>
  </si>
  <si>
    <t>ASIENTOS DE AJUSTE</t>
  </si>
  <si>
    <t>Gastos de comercialización (anexo I)</t>
  </si>
  <si>
    <t>Según estado respectivo</t>
  </si>
  <si>
    <t>Aportes del empleado a pagar</t>
  </si>
  <si>
    <t>Cargas sociales del empleador a pagar</t>
  </si>
  <si>
    <t>Impuestos tasas y contribuciones</t>
  </si>
  <si>
    <t>Teléfonos y Energía eléctrica</t>
  </si>
  <si>
    <t>a) Complete el Anexo de Gastos</t>
  </si>
  <si>
    <t>b) Complete el Anexo de Costos</t>
  </si>
  <si>
    <t>c) Complete las notas respectivas</t>
  </si>
  <si>
    <t>Para ello tenga en cuenta los siguientes datos:</t>
  </si>
  <si>
    <t>Fletes</t>
  </si>
  <si>
    <t>Sólo Administración</t>
  </si>
  <si>
    <t>50 % Adm. y 50 % Comerc.</t>
  </si>
  <si>
    <t>30 % Adm y 70 % Comerc.</t>
  </si>
  <si>
    <t>Concepto</t>
  </si>
  <si>
    <t>Imputación</t>
  </si>
  <si>
    <t>Deudas Comerciales (Nota 9)</t>
  </si>
  <si>
    <t>Préstamos (Nota 10)</t>
  </si>
  <si>
    <t>Deudas Sociales (Nota 11)</t>
  </si>
  <si>
    <t>Deudas Fiscales (Nota 12)</t>
  </si>
  <si>
    <t>d) Complete el Estado de Resultados</t>
  </si>
  <si>
    <t>e) Complete el Estado de Evolución de Pat. Neto</t>
  </si>
  <si>
    <t>f) Confeccione el Estado de Sit. Patrimonial</t>
  </si>
  <si>
    <t>BALANCE DE SALDOS</t>
  </si>
  <si>
    <t>UNIVERSIDAD CATÓLICA DE SALTA</t>
  </si>
  <si>
    <t>FACULTAD DE ECONOMÍA Y ADMINISTRACIÓN</t>
  </si>
  <si>
    <t>CÁTEDRA DE CONTABILIDAD IV</t>
  </si>
  <si>
    <t>EXAMEN PARCIAL AÑO 2023</t>
  </si>
  <si>
    <t>PLANTEO:</t>
  </si>
  <si>
    <t>PUNTO 1)</t>
  </si>
  <si>
    <t>A Ud. le proporcionan la siguiente información referida a la empresa "Cosquín S.RL.", dedicada a la compra-venta</t>
  </si>
  <si>
    <t>de instrumentos musicales:</t>
  </si>
  <si>
    <t>COSQUIN S.R.L.</t>
  </si>
  <si>
    <t>3) El saldo inicial de los bienes de cambio es:</t>
  </si>
  <si>
    <t>4) Las compras del ejercicio fueron:</t>
  </si>
  <si>
    <t>NOTAS A LOS ESTADOS CONTABLES</t>
  </si>
  <si>
    <t>COMPRA - VENTA DE INSTRUMENTOS MUSICALES</t>
  </si>
  <si>
    <t>AV. SABATINI 2345. CIUDAD DE CÓRDOBA</t>
  </si>
  <si>
    <t>SUSCRIPTO</t>
  </si>
  <si>
    <t>INTEGRADO</t>
  </si>
  <si>
    <t>1) Balance de saldos</t>
  </si>
  <si>
    <t>5) Los fletes de compras de bienes de cambio</t>
  </si>
  <si>
    <t>100 % Comercialización</t>
  </si>
  <si>
    <t>Propiedades en inversión</t>
  </si>
  <si>
    <t>Inmuebles</t>
  </si>
  <si>
    <t>Inmuebles en inversión</t>
  </si>
  <si>
    <t>Amort. acum. inmuebles en inversión</t>
  </si>
  <si>
    <t>Total Propiedades en inversión</t>
  </si>
  <si>
    <t>Amort. acum. Inmuebles</t>
  </si>
  <si>
    <t>Inmuebles en inversión - Terreno</t>
  </si>
  <si>
    <t>Inmuebles en inversión - Edificio</t>
  </si>
  <si>
    <t>Amortización de inmuebles en alquiler</t>
  </si>
  <si>
    <t>2) Anexo de Bienes de Uso y de Propiedades en Inversión(en la hoja respectiva)</t>
  </si>
  <si>
    <t>Otros ingresos y egresos (nota 14)</t>
  </si>
  <si>
    <t>Resultados Fcieros y por tcia (Nota 15)</t>
  </si>
  <si>
    <t>Resultados financieros y por tenencia (nota 15)</t>
  </si>
  <si>
    <t>Total otros ingresos y egresos</t>
  </si>
  <si>
    <t>Otros Ingresos y egresos (Nota 14)</t>
  </si>
  <si>
    <t>Alquileres inmuebles</t>
  </si>
  <si>
    <t>Propiedades de Inversión (Anexo III)</t>
  </si>
  <si>
    <t>Bienes de Uso (Anexo IV)</t>
  </si>
  <si>
    <t>ANEXO III. PROPIEDADES EN INVERSIÓN POR EL EJERCICIO ANUAL FINALIZADO EL 31/12/2017</t>
  </si>
  <si>
    <t>ANEXO IV. DE BIENES DE USO POR EL EJERCICIO ANUAL FINALIZADO EL 31/12/2017</t>
  </si>
  <si>
    <t>Intereses positivos</t>
  </si>
  <si>
    <t>Positivos:</t>
  </si>
  <si>
    <t>Subtotal Positivos</t>
  </si>
  <si>
    <t>Negativos:</t>
  </si>
  <si>
    <t>Subtotal Negativos</t>
  </si>
  <si>
    <t>Resultados financieros y por tenencia netos</t>
  </si>
  <si>
    <t>SE PIDE:</t>
  </si>
  <si>
    <t>6) La asamblea de abril de 2017 decidió distribuir dividendos por $</t>
  </si>
  <si>
    <t>PUNTO 2)</t>
  </si>
  <si>
    <t>Elija para cada consigna la respuesta correcta</t>
  </si>
  <si>
    <t>a) El Estado de Flujo de Efectivo por el método directo:</t>
  </si>
  <si>
    <t>a.1. Muestra las variaciones del efectivo partiendo del resultado del ejercicio y ajustando los cambios patrimoniales</t>
  </si>
  <si>
    <t>a.2. Muestra las variaciones del efectivo indicando los ingresos y egresos de fondos por cada tipo de actividad</t>
  </si>
  <si>
    <t>a.3. Muestra las variaciones del efectivo partiendo del resultado del ejercicio y ajustando los cambios patrimoniales por cada tipo de actividad</t>
  </si>
  <si>
    <t>a.4. Muestra las variaciones del efectivo indicando los ingresos y egresos de fondos sin identificar el tipo de actividad</t>
  </si>
  <si>
    <t>b) En los estados contables consolidados:</t>
  </si>
  <si>
    <t>b.1. Se deben reconocer siempre los resultados de las operaciones entre emisora e inversora</t>
  </si>
  <si>
    <t>b.2. No se deben reconocer nunca los resultados de las operaciones entre emisora e inversora</t>
  </si>
  <si>
    <t>b.4. No se deben reconocer los resultados trascendidos a terceros.</t>
  </si>
  <si>
    <t>b.3. Se deben reconocer los resultados de las operaciones entre emisora e inversora, en la medida en que estos trasciendan a terceros.</t>
  </si>
  <si>
    <t>c) En las entidades sin fines de lucro:</t>
  </si>
  <si>
    <t>c.1. El obligatorio que el Estado de Flujo de Efectivo se presente por el método directo</t>
  </si>
  <si>
    <t>c.2. El obligatorio que el Estado de Flujo de Efectivo se presente por el método indirecto</t>
  </si>
  <si>
    <t>c.3. La entidad puede elegir el método de presentación el Estado de Flujo de Efectivo</t>
  </si>
  <si>
    <t>c.4. No es obligatorio presentar el Estado de Flujo de Efectivo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</si>
</sst>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0000"/>
    <numFmt numFmtId="181" formatCode="[$-C0A]mmmm\-yy;@"/>
    <numFmt numFmtId="182" formatCode="[$-C0A]mmm\-yy;@"/>
    <numFmt numFmtId="183" formatCode="#,##0.0\-;\(#,##0.00\)"/>
    <numFmt numFmtId="184" formatCode="#."/>
    <numFmt numFmtId="185" formatCode="_ [$€-2]\ * #,##0.00_ ;_ [$€-2]\ * \-#,##0.00_ ;_ [$€-2]\ * &quot;-&quot;??_ "/>
    <numFmt numFmtId="186" formatCode="#.00"/>
    <numFmt numFmtId="187" formatCode="_ [$$-2C0A]\ * #,##0.0000_ ;_ [$$-2C0A]\ * \-#,##0.0000_ ;_ [$$-2C0A]\ * &quot;-&quot;??_ ;_ @_ "/>
    <numFmt numFmtId="188" formatCode="&quot;$&quot;#,##0.00_);[Red]\(&quot;$&quot;#,##0.00\)"/>
    <numFmt numFmtId="189" formatCode="\$#.00"/>
    <numFmt numFmtId="190" formatCode="%#.00"/>
    <numFmt numFmtId="191" formatCode="0.000"/>
    <numFmt numFmtId="192" formatCode="0.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C0A]dddd\,\ d\ &quot;de&quot;\ mmmm\ &quot;de&quot;\ yyyy"/>
    <numFmt numFmtId="199" formatCode="#,##0.000"/>
    <numFmt numFmtId="200" formatCode="#,##0.0000"/>
    <numFmt numFmtId="201" formatCode="#,##0.0"/>
    <numFmt numFmtId="202" formatCode="#,##0.0;\-#,##0.0"/>
    <numFmt numFmtId="203" formatCode="#,##0.000;\-#,##0.000"/>
    <numFmt numFmtId="204" formatCode="0.0000000"/>
    <numFmt numFmtId="205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Times New Roman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9" fontId="2" fillId="0" borderId="0" applyFont="0" applyFill="0" applyBorder="0" applyAlignment="0" applyProtection="0"/>
    <xf numFmtId="0" fontId="7" fillId="0" borderId="0">
      <alignment/>
      <protection locked="0"/>
    </xf>
    <xf numFmtId="184" fontId="8" fillId="0" borderId="0">
      <alignment/>
      <protection locked="0"/>
    </xf>
    <xf numFmtId="184" fontId="8" fillId="0" borderId="0">
      <alignment/>
      <protection locked="0"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85" fontId="2" fillId="0" borderId="0" applyFont="0" applyFill="0" applyBorder="0" applyAlignment="0" applyProtection="0"/>
    <xf numFmtId="186" fontId="7" fillId="0" borderId="0">
      <alignment/>
      <protection locked="0"/>
    </xf>
    <xf numFmtId="4" fontId="7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9" fontId="2" fillId="0" borderId="0" applyNumberFormat="0" applyFill="0" applyBorder="0" applyAlignment="0" applyProtection="0"/>
    <xf numFmtId="179" fontId="2" fillId="0" borderId="0" applyNumberForma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89" fontId="7" fillId="0" borderId="0">
      <alignment/>
      <protection locked="0"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190" fontId="7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NumberForma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49" fillId="0" borderId="8" applyNumberFormat="0" applyFill="0" applyAlignment="0" applyProtection="0"/>
    <xf numFmtId="0" fontId="62" fillId="0" borderId="9" applyNumberFormat="0" applyFill="0" applyAlignment="0" applyProtection="0"/>
  </cellStyleXfs>
  <cellXfs count="270">
    <xf numFmtId="0" fontId="0" fillId="0" borderId="0" xfId="0" applyFont="1" applyAlignment="1">
      <alignment/>
    </xf>
    <xf numFmtId="0" fontId="3" fillId="0" borderId="0" xfId="80" applyFont="1" applyAlignment="1">
      <alignment horizontal="center"/>
      <protection/>
    </xf>
    <xf numFmtId="0" fontId="4" fillId="0" borderId="0" xfId="80" applyFont="1">
      <alignment/>
      <protection/>
    </xf>
    <xf numFmtId="14" fontId="3" fillId="0" borderId="0" xfId="80" applyNumberFormat="1" applyFont="1" applyAlignment="1">
      <alignment horizontal="center"/>
      <protection/>
    </xf>
    <xf numFmtId="0" fontId="4" fillId="0" borderId="10" xfId="80" applyFont="1" applyBorder="1">
      <alignment/>
      <protection/>
    </xf>
    <xf numFmtId="0" fontId="4" fillId="0" borderId="11" xfId="80" applyFont="1" applyBorder="1">
      <alignment/>
      <protection/>
    </xf>
    <xf numFmtId="0" fontId="4" fillId="0" borderId="12" xfId="80" applyFont="1" applyBorder="1">
      <alignment/>
      <protection/>
    </xf>
    <xf numFmtId="0" fontId="4" fillId="0" borderId="0" xfId="80" applyFont="1" applyBorder="1">
      <alignment/>
      <protection/>
    </xf>
    <xf numFmtId="0" fontId="4" fillId="0" borderId="13" xfId="80" applyFont="1" applyBorder="1">
      <alignment/>
      <protection/>
    </xf>
    <xf numFmtId="0" fontId="3" fillId="0" borderId="0" xfId="80" applyFont="1" applyBorder="1">
      <alignment/>
      <protection/>
    </xf>
    <xf numFmtId="0" fontId="4" fillId="0" borderId="14" xfId="80" applyFont="1" applyBorder="1">
      <alignment/>
      <protection/>
    </xf>
    <xf numFmtId="0" fontId="4" fillId="0" borderId="15" xfId="80" applyFont="1" applyBorder="1">
      <alignment/>
      <protection/>
    </xf>
    <xf numFmtId="0" fontId="4" fillId="0" borderId="16" xfId="80" applyFont="1" applyBorder="1">
      <alignment/>
      <protection/>
    </xf>
    <xf numFmtId="0" fontId="4" fillId="0" borderId="17" xfId="80" applyFont="1" applyBorder="1">
      <alignment/>
      <protection/>
    </xf>
    <xf numFmtId="0" fontId="3" fillId="0" borderId="16" xfId="80" applyFont="1" applyBorder="1">
      <alignment/>
      <protection/>
    </xf>
    <xf numFmtId="0" fontId="4" fillId="0" borderId="18" xfId="80" applyFont="1" applyBorder="1">
      <alignment/>
      <protection/>
    </xf>
    <xf numFmtId="0" fontId="4" fillId="0" borderId="19" xfId="80" applyFont="1" applyBorder="1">
      <alignment/>
      <protection/>
    </xf>
    <xf numFmtId="0" fontId="4" fillId="0" borderId="20" xfId="80" applyFont="1" applyBorder="1">
      <alignment/>
      <protection/>
    </xf>
    <xf numFmtId="0" fontId="5" fillId="0" borderId="0" xfId="80" applyFont="1">
      <alignment/>
      <protection/>
    </xf>
    <xf numFmtId="4" fontId="4" fillId="0" borderId="0" xfId="105" applyNumberFormat="1" applyFont="1">
      <alignment/>
      <protection/>
    </xf>
    <xf numFmtId="4" fontId="5" fillId="0" borderId="0" xfId="80" applyNumberFormat="1" applyFont="1">
      <alignment/>
      <protection/>
    </xf>
    <xf numFmtId="4" fontId="5" fillId="0" borderId="0" xfId="105" applyNumberFormat="1" applyFont="1" applyBorder="1">
      <alignment/>
      <protection/>
    </xf>
    <xf numFmtId="4" fontId="5" fillId="0" borderId="0" xfId="105" applyNumberFormat="1" applyFont="1" applyFill="1" applyBorder="1">
      <alignment/>
      <protection/>
    </xf>
    <xf numFmtId="14" fontId="5" fillId="0" borderId="0" xfId="105" applyNumberFormat="1" applyFont="1" applyAlignment="1">
      <alignment horizontal="center"/>
      <protection/>
    </xf>
    <xf numFmtId="4" fontId="6" fillId="0" borderId="0" xfId="105" applyNumberFormat="1" applyFont="1" applyFill="1" applyBorder="1">
      <alignment/>
      <protection/>
    </xf>
    <xf numFmtId="4" fontId="5" fillId="0" borderId="0" xfId="105" applyNumberFormat="1" applyFont="1">
      <alignment/>
      <protection/>
    </xf>
    <xf numFmtId="0" fontId="4" fillId="0" borderId="0" xfId="95" applyFont="1" applyFill="1" applyBorder="1">
      <alignment/>
      <protection/>
    </xf>
    <xf numFmtId="4" fontId="4" fillId="0" borderId="21" xfId="105" applyNumberFormat="1" applyFont="1" applyBorder="1">
      <alignment/>
      <protection/>
    </xf>
    <xf numFmtId="4" fontId="3" fillId="0" borderId="22" xfId="105" applyNumberFormat="1" applyFont="1" applyBorder="1">
      <alignment/>
      <protection/>
    </xf>
    <xf numFmtId="0" fontId="4" fillId="0" borderId="0" xfId="105" applyFont="1">
      <alignment/>
      <protection/>
    </xf>
    <xf numFmtId="4" fontId="4" fillId="0" borderId="0" xfId="80" applyNumberFormat="1" applyFont="1">
      <alignment/>
      <protection/>
    </xf>
    <xf numFmtId="4" fontId="4" fillId="0" borderId="21" xfId="80" applyNumberFormat="1" applyFont="1" applyBorder="1">
      <alignment/>
      <protection/>
    </xf>
    <xf numFmtId="4" fontId="3" fillId="0" borderId="22" xfId="80" applyNumberFormat="1" applyFont="1" applyBorder="1">
      <alignment/>
      <protection/>
    </xf>
    <xf numFmtId="0" fontId="5" fillId="0" borderId="0" xfId="95" applyFont="1" applyFill="1" applyAlignment="1">
      <alignment horizontal="left"/>
      <protection/>
    </xf>
    <xf numFmtId="0" fontId="5" fillId="0" borderId="0" xfId="95" applyFont="1" applyFill="1" applyAlignment="1">
      <alignment/>
      <protection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100" applyFont="1" applyBorder="1">
      <alignment/>
      <protection/>
    </xf>
    <xf numFmtId="4" fontId="4" fillId="0" borderId="0" xfId="100" applyNumberFormat="1" applyFont="1" applyFill="1" applyBorder="1">
      <alignment/>
      <protection/>
    </xf>
    <xf numFmtId="0" fontId="4" fillId="0" borderId="0" xfId="82" applyFont="1" applyFill="1" applyBorder="1">
      <alignment/>
      <protection/>
    </xf>
    <xf numFmtId="0" fontId="4" fillId="0" borderId="0" xfId="80" applyFont="1" applyFill="1">
      <alignment/>
      <protection/>
    </xf>
    <xf numFmtId="0" fontId="4" fillId="0" borderId="0" xfId="82" applyFont="1" applyFill="1" applyBorder="1" applyAlignment="1">
      <alignment horizontal="left"/>
      <protection/>
    </xf>
    <xf numFmtId="0" fontId="4" fillId="0" borderId="0" xfId="82" applyFont="1" applyFill="1" applyBorder="1" applyAlignment="1">
      <alignment/>
      <protection/>
    </xf>
    <xf numFmtId="0" fontId="4" fillId="0" borderId="0" xfId="105" applyFont="1" applyFill="1" applyBorder="1">
      <alignment/>
      <protection/>
    </xf>
    <xf numFmtId="4" fontId="4" fillId="0" borderId="0" xfId="100" applyNumberFormat="1" applyFont="1" applyFill="1">
      <alignment/>
      <protection/>
    </xf>
    <xf numFmtId="0" fontId="4" fillId="0" borderId="0" xfId="95" applyFont="1" applyFill="1" applyAlignment="1">
      <alignment/>
      <protection/>
    </xf>
    <xf numFmtId="0" fontId="4" fillId="0" borderId="0" xfId="95" applyFont="1" applyFill="1">
      <alignment/>
      <protection/>
    </xf>
    <xf numFmtId="4" fontId="4" fillId="0" borderId="0" xfId="95" applyNumberFormat="1" applyFont="1" applyFill="1">
      <alignment/>
      <protection/>
    </xf>
    <xf numFmtId="4" fontId="5" fillId="0" borderId="0" xfId="95" applyNumberFormat="1" applyFont="1" applyFill="1">
      <alignment/>
      <protection/>
    </xf>
    <xf numFmtId="0" fontId="6" fillId="0" borderId="0" xfId="95" applyFont="1" applyFill="1">
      <alignment/>
      <protection/>
    </xf>
    <xf numFmtId="14" fontId="5" fillId="0" borderId="0" xfId="95" applyNumberFormat="1" applyFont="1" applyFill="1" applyAlignment="1">
      <alignment horizontal="center"/>
      <protection/>
    </xf>
    <xf numFmtId="0" fontId="4" fillId="0" borderId="21" xfId="95" applyFont="1" applyFill="1" applyBorder="1">
      <alignment/>
      <protection/>
    </xf>
    <xf numFmtId="0" fontId="4" fillId="0" borderId="0" xfId="95" applyFont="1" applyFill="1" applyBorder="1" applyAlignment="1">
      <alignment/>
      <protection/>
    </xf>
    <xf numFmtId="0" fontId="5" fillId="0" borderId="0" xfId="95" applyFont="1" applyFill="1" applyBorder="1">
      <alignment/>
      <protection/>
    </xf>
    <xf numFmtId="0" fontId="4" fillId="0" borderId="0" xfId="100" applyFont="1" applyFill="1" applyBorder="1">
      <alignment/>
      <protection/>
    </xf>
    <xf numFmtId="49" fontId="4" fillId="0" borderId="0" xfId="95" applyNumberFormat="1" applyFont="1" applyFill="1">
      <alignment/>
      <protection/>
    </xf>
    <xf numFmtId="0" fontId="3" fillId="0" borderId="0" xfId="95" applyFont="1" applyFill="1">
      <alignment/>
      <protection/>
    </xf>
    <xf numFmtId="4" fontId="5" fillId="0" borderId="23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3" xfId="100" applyFont="1" applyBorder="1">
      <alignment/>
      <protection/>
    </xf>
    <xf numFmtId="0" fontId="5" fillId="0" borderId="0" xfId="100" applyFont="1" applyFill="1" applyBorder="1">
      <alignment/>
      <protection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4" fillId="0" borderId="21" xfId="100" applyFont="1" applyFill="1" applyBorder="1">
      <alignment/>
      <protection/>
    </xf>
    <xf numFmtId="0" fontId="63" fillId="0" borderId="0" xfId="0" applyFont="1" applyAlignment="1">
      <alignment/>
    </xf>
    <xf numFmtId="0" fontId="4" fillId="0" borderId="11" xfId="100" applyFont="1" applyFill="1" applyBorder="1">
      <alignment/>
      <protection/>
    </xf>
    <xf numFmtId="0" fontId="4" fillId="0" borderId="11" xfId="82" applyFont="1" applyFill="1" applyBorder="1">
      <alignment/>
      <protection/>
    </xf>
    <xf numFmtId="0" fontId="4" fillId="0" borderId="16" xfId="100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64" fillId="0" borderId="11" xfId="0" applyNumberFormat="1" applyFont="1" applyBorder="1" applyAlignment="1">
      <alignment/>
    </xf>
    <xf numFmtId="4" fontId="64" fillId="0" borderId="0" xfId="0" applyNumberFormat="1" applyFont="1" applyBorder="1" applyAlignment="1">
      <alignment/>
    </xf>
    <xf numFmtId="4" fontId="64" fillId="0" borderId="16" xfId="0" applyNumberFormat="1" applyFont="1" applyBorder="1" applyAlignment="1">
      <alignment/>
    </xf>
    <xf numFmtId="0" fontId="65" fillId="0" borderId="16" xfId="82" applyFont="1" applyFill="1" applyBorder="1">
      <alignment/>
      <protection/>
    </xf>
    <xf numFmtId="4" fontId="65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4" fillId="0" borderId="0" xfId="87" applyNumberFormat="1" applyFont="1" applyFill="1">
      <alignment/>
      <protection/>
    </xf>
    <xf numFmtId="0" fontId="5" fillId="0" borderId="0" xfId="87" applyFont="1" applyFill="1">
      <alignment/>
      <protection/>
    </xf>
    <xf numFmtId="4" fontId="5" fillId="0" borderId="0" xfId="80" applyNumberFormat="1" applyFont="1" applyFill="1">
      <alignment/>
      <protection/>
    </xf>
    <xf numFmtId="4" fontId="4" fillId="0" borderId="24" xfId="87" applyNumberFormat="1" applyFont="1" applyFill="1" applyBorder="1">
      <alignment/>
      <protection/>
    </xf>
    <xf numFmtId="0" fontId="5" fillId="0" borderId="24" xfId="87" applyFont="1" applyFill="1" applyBorder="1" applyAlignment="1">
      <alignment horizontal="center"/>
      <protection/>
    </xf>
    <xf numFmtId="0" fontId="5" fillId="0" borderId="25" xfId="87" applyFont="1" applyFill="1" applyBorder="1" applyAlignment="1">
      <alignment horizontal="center"/>
      <protection/>
    </xf>
    <xf numFmtId="0" fontId="5" fillId="0" borderId="26" xfId="87" applyFont="1" applyFill="1" applyBorder="1" applyAlignment="1">
      <alignment horizontal="center"/>
      <protection/>
    </xf>
    <xf numFmtId="0" fontId="5" fillId="0" borderId="20" xfId="87" applyFont="1" applyFill="1" applyBorder="1" applyAlignment="1">
      <alignment horizontal="center"/>
      <protection/>
    </xf>
    <xf numFmtId="0" fontId="5" fillId="0" borderId="27" xfId="87" applyFont="1" applyFill="1" applyBorder="1" applyAlignment="1">
      <alignment horizontal="center"/>
      <protection/>
    </xf>
    <xf numFmtId="3" fontId="5" fillId="0" borderId="25" xfId="87" applyNumberFormat="1" applyFont="1" applyFill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4" fontId="4" fillId="0" borderId="28" xfId="100" applyNumberFormat="1" applyFont="1" applyFill="1" applyBorder="1">
      <alignment/>
      <protection/>
    </xf>
    <xf numFmtId="4" fontId="3" fillId="0" borderId="29" xfId="87" applyNumberFormat="1" applyFont="1" applyFill="1" applyBorder="1">
      <alignment/>
      <protection/>
    </xf>
    <xf numFmtId="4" fontId="3" fillId="0" borderId="0" xfId="87" applyNumberFormat="1" applyFont="1" applyFill="1" applyBorder="1">
      <alignment/>
      <protection/>
    </xf>
    <xf numFmtId="14" fontId="5" fillId="0" borderId="0" xfId="105" applyNumberFormat="1" applyFont="1" applyFill="1" applyAlignment="1">
      <alignment horizontal="center"/>
      <protection/>
    </xf>
    <xf numFmtId="0" fontId="4" fillId="0" borderId="0" xfId="100" applyFont="1" applyFill="1">
      <alignment/>
      <protection/>
    </xf>
    <xf numFmtId="0" fontId="5" fillId="0" borderId="0" xfId="80" applyFont="1" applyFill="1">
      <alignment/>
      <protection/>
    </xf>
    <xf numFmtId="0" fontId="4" fillId="0" borderId="0" xfId="80" applyFont="1" applyFill="1" applyBorder="1">
      <alignment/>
      <protection/>
    </xf>
    <xf numFmtId="0" fontId="4" fillId="0" borderId="24" xfId="80" applyFont="1" applyFill="1" applyBorder="1">
      <alignment/>
      <protection/>
    </xf>
    <xf numFmtId="0" fontId="4" fillId="0" borderId="30" xfId="80" applyFont="1" applyFill="1" applyBorder="1">
      <alignment/>
      <protection/>
    </xf>
    <xf numFmtId="0" fontId="5" fillId="0" borderId="24" xfId="80" applyFont="1" applyFill="1" applyBorder="1" applyAlignment="1">
      <alignment horizontal="center"/>
      <protection/>
    </xf>
    <xf numFmtId="0" fontId="5" fillId="0" borderId="28" xfId="80" applyFont="1" applyFill="1" applyBorder="1" applyAlignment="1">
      <alignment horizontal="center"/>
      <protection/>
    </xf>
    <xf numFmtId="0" fontId="5" fillId="0" borderId="31" xfId="80" applyFont="1" applyFill="1" applyBorder="1" applyAlignment="1">
      <alignment horizontal="center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32" xfId="80" applyFont="1" applyFill="1" applyBorder="1" applyAlignment="1">
      <alignment horizontal="center"/>
      <protection/>
    </xf>
    <xf numFmtId="0" fontId="5" fillId="0" borderId="0" xfId="80" applyFont="1" applyFill="1" applyBorder="1" applyAlignment="1">
      <alignment horizontal="center"/>
      <protection/>
    </xf>
    <xf numFmtId="0" fontId="5" fillId="0" borderId="25" xfId="80" applyFont="1" applyFill="1" applyBorder="1" applyAlignment="1">
      <alignment horizontal="center"/>
      <protection/>
    </xf>
    <xf numFmtId="0" fontId="5" fillId="0" borderId="33" xfId="80" applyFont="1" applyFill="1" applyBorder="1" applyAlignment="1">
      <alignment horizontal="center"/>
      <protection/>
    </xf>
    <xf numFmtId="0" fontId="5" fillId="0" borderId="20" xfId="80" applyFont="1" applyFill="1" applyBorder="1" applyAlignment="1">
      <alignment horizontal="center"/>
      <protection/>
    </xf>
    <xf numFmtId="0" fontId="5" fillId="0" borderId="34" xfId="80" applyFont="1" applyFill="1" applyBorder="1" applyAlignment="1">
      <alignment horizontal="center"/>
      <protection/>
    </xf>
    <xf numFmtId="0" fontId="5" fillId="0" borderId="16" xfId="80" applyFont="1" applyFill="1" applyBorder="1" applyAlignment="1">
      <alignment horizontal="center"/>
      <protection/>
    </xf>
    <xf numFmtId="0" fontId="4" fillId="0" borderId="28" xfId="80" applyFont="1" applyFill="1" applyBorder="1">
      <alignment/>
      <protection/>
    </xf>
    <xf numFmtId="0" fontId="4" fillId="0" borderId="31" xfId="80" applyFont="1" applyFill="1" applyBorder="1">
      <alignment/>
      <protection/>
    </xf>
    <xf numFmtId="0" fontId="4" fillId="0" borderId="19" xfId="80" applyFont="1" applyFill="1" applyBorder="1">
      <alignment/>
      <protection/>
    </xf>
    <xf numFmtId="0" fontId="4" fillId="0" borderId="32" xfId="80" applyFont="1" applyFill="1" applyBorder="1">
      <alignment/>
      <protection/>
    </xf>
    <xf numFmtId="4" fontId="4" fillId="0" borderId="0" xfId="80" applyNumberFormat="1" applyFont="1" applyFill="1" applyBorder="1">
      <alignment/>
      <protection/>
    </xf>
    <xf numFmtId="0" fontId="4" fillId="0" borderId="35" xfId="80" applyFont="1" applyFill="1" applyBorder="1">
      <alignment/>
      <protection/>
    </xf>
    <xf numFmtId="0" fontId="6" fillId="0" borderId="28" xfId="80" applyFont="1" applyFill="1" applyBorder="1">
      <alignment/>
      <protection/>
    </xf>
    <xf numFmtId="0" fontId="3" fillId="0" borderId="29" xfId="80" applyFont="1" applyFill="1" applyBorder="1">
      <alignment/>
      <protection/>
    </xf>
    <xf numFmtId="0" fontId="4" fillId="0" borderId="0" xfId="0" applyFont="1" applyFill="1" applyAlignment="1">
      <alignment/>
    </xf>
    <xf numFmtId="4" fontId="4" fillId="0" borderId="0" xfId="105" applyNumberFormat="1" applyFont="1" applyFill="1">
      <alignment/>
      <protection/>
    </xf>
    <xf numFmtId="3" fontId="4" fillId="0" borderId="0" xfId="100" applyNumberFormat="1" applyFont="1" applyFill="1" applyBorder="1">
      <alignment/>
      <protection/>
    </xf>
    <xf numFmtId="3" fontId="3" fillId="0" borderId="21" xfId="100" applyNumberFormat="1" applyFont="1" applyFill="1" applyBorder="1">
      <alignment/>
      <protection/>
    </xf>
    <xf numFmtId="3" fontId="3" fillId="0" borderId="0" xfId="100" applyNumberFormat="1" applyFont="1" applyFill="1" applyBorder="1">
      <alignment/>
      <protection/>
    </xf>
    <xf numFmtId="4" fontId="66" fillId="0" borderId="0" xfId="89" applyNumberFormat="1" applyFont="1">
      <alignment/>
      <protection/>
    </xf>
    <xf numFmtId="0" fontId="11" fillId="0" borderId="0" xfId="100" applyFont="1">
      <alignment/>
      <protection/>
    </xf>
    <xf numFmtId="0" fontId="12" fillId="0" borderId="0" xfId="100" applyFont="1">
      <alignment/>
      <protection/>
    </xf>
    <xf numFmtId="0" fontId="13" fillId="0" borderId="0" xfId="100" applyFont="1" applyFill="1" applyBorder="1">
      <alignment/>
      <protection/>
    </xf>
    <xf numFmtId="0" fontId="12" fillId="33" borderId="0" xfId="100" applyFont="1" applyFill="1">
      <alignment/>
      <protection/>
    </xf>
    <xf numFmtId="3" fontId="4" fillId="0" borderId="19" xfId="100" applyNumberFormat="1" applyFont="1" applyBorder="1">
      <alignment/>
      <protection/>
    </xf>
    <xf numFmtId="3" fontId="4" fillId="0" borderId="0" xfId="100" applyNumberFormat="1" applyFont="1" applyBorder="1">
      <alignment/>
      <protection/>
    </xf>
    <xf numFmtId="3" fontId="3" fillId="0" borderId="23" xfId="100" applyNumberFormat="1" applyFont="1" applyBorder="1">
      <alignment/>
      <protection/>
    </xf>
    <xf numFmtId="3" fontId="4" fillId="0" borderId="36" xfId="100" applyNumberFormat="1" applyFont="1" applyFill="1" applyBorder="1">
      <alignment/>
      <protection/>
    </xf>
    <xf numFmtId="3" fontId="4" fillId="0" borderId="19" xfId="100" applyNumberFormat="1" applyFont="1" applyFill="1" applyBorder="1">
      <alignment/>
      <protection/>
    </xf>
    <xf numFmtId="3" fontId="4" fillId="0" borderId="37" xfId="100" applyNumberFormat="1" applyFont="1" applyFill="1" applyBorder="1">
      <alignment/>
      <protection/>
    </xf>
    <xf numFmtId="3" fontId="4" fillId="0" borderId="28" xfId="100" applyNumberFormat="1" applyFont="1" applyFill="1" applyBorder="1">
      <alignment/>
      <protection/>
    </xf>
    <xf numFmtId="3" fontId="4" fillId="0" borderId="0" xfId="100" applyNumberFormat="1" applyFont="1" applyFill="1">
      <alignment/>
      <protection/>
    </xf>
    <xf numFmtId="3" fontId="3" fillId="0" borderId="38" xfId="100" applyNumberFormat="1" applyFont="1" applyFill="1" applyBorder="1">
      <alignment/>
      <protection/>
    </xf>
    <xf numFmtId="3" fontId="4" fillId="0" borderId="0" xfId="80" applyNumberFormat="1" applyFont="1">
      <alignment/>
      <protection/>
    </xf>
    <xf numFmtId="3" fontId="4" fillId="0" borderId="21" xfId="80" applyNumberFormat="1" applyFont="1" applyBorder="1">
      <alignment/>
      <protection/>
    </xf>
    <xf numFmtId="3" fontId="4" fillId="0" borderId="0" xfId="80" applyNumberFormat="1" applyFont="1" applyAlignment="1">
      <alignment horizontal="center"/>
      <protection/>
    </xf>
    <xf numFmtId="3" fontId="4" fillId="0" borderId="0" xfId="80" applyNumberFormat="1" applyFont="1" applyAlignment="1">
      <alignment horizontal="right"/>
      <protection/>
    </xf>
    <xf numFmtId="3" fontId="3" fillId="0" borderId="22" xfId="80" applyNumberFormat="1" applyFont="1" applyBorder="1">
      <alignment/>
      <protection/>
    </xf>
    <xf numFmtId="3" fontId="4" fillId="0" borderId="31" xfId="80" applyNumberFormat="1" applyFont="1" applyFill="1" applyBorder="1">
      <alignment/>
      <protection/>
    </xf>
    <xf numFmtId="3" fontId="4" fillId="0" borderId="32" xfId="80" applyNumberFormat="1" applyFont="1" applyFill="1" applyBorder="1">
      <alignment/>
      <protection/>
    </xf>
    <xf numFmtId="3" fontId="4" fillId="0" borderId="19" xfId="80" applyNumberFormat="1" applyFont="1" applyFill="1" applyBorder="1">
      <alignment/>
      <protection/>
    </xf>
    <xf numFmtId="3" fontId="4" fillId="0" borderId="0" xfId="80" applyNumberFormat="1" applyFont="1" applyFill="1">
      <alignment/>
      <protection/>
    </xf>
    <xf numFmtId="3" fontId="4" fillId="0" borderId="28" xfId="80" applyNumberFormat="1" applyFont="1" applyFill="1" applyBorder="1">
      <alignment/>
      <protection/>
    </xf>
    <xf numFmtId="3" fontId="4" fillId="0" borderId="0" xfId="80" applyNumberFormat="1" applyFont="1" applyFill="1" applyBorder="1">
      <alignment/>
      <protection/>
    </xf>
    <xf numFmtId="3" fontId="4" fillId="0" borderId="39" xfId="80" applyNumberFormat="1" applyFont="1" applyFill="1" applyBorder="1">
      <alignment/>
      <protection/>
    </xf>
    <xf numFmtId="3" fontId="4" fillId="0" borderId="40" xfId="80" applyNumberFormat="1" applyFont="1" applyFill="1" applyBorder="1">
      <alignment/>
      <protection/>
    </xf>
    <xf numFmtId="3" fontId="4" fillId="0" borderId="23" xfId="80" applyNumberFormat="1" applyFont="1" applyFill="1" applyBorder="1">
      <alignment/>
      <protection/>
    </xf>
    <xf numFmtId="3" fontId="4" fillId="0" borderId="21" xfId="80" applyNumberFormat="1" applyFont="1" applyFill="1" applyBorder="1">
      <alignment/>
      <protection/>
    </xf>
    <xf numFmtId="3" fontId="4" fillId="0" borderId="35" xfId="80" applyNumberFormat="1" applyFont="1" applyFill="1" applyBorder="1">
      <alignment/>
      <protection/>
    </xf>
    <xf numFmtId="3" fontId="3" fillId="0" borderId="41" xfId="80" applyNumberFormat="1" applyFont="1" applyFill="1" applyBorder="1">
      <alignment/>
      <protection/>
    </xf>
    <xf numFmtId="3" fontId="3" fillId="0" borderId="42" xfId="80" applyNumberFormat="1" applyFont="1" applyFill="1" applyBorder="1">
      <alignment/>
      <protection/>
    </xf>
    <xf numFmtId="3" fontId="3" fillId="0" borderId="43" xfId="80" applyNumberFormat="1" applyFont="1" applyFill="1" applyBorder="1">
      <alignment/>
      <protection/>
    </xf>
    <xf numFmtId="3" fontId="3" fillId="0" borderId="22" xfId="80" applyNumberFormat="1" applyFont="1" applyFill="1" applyBorder="1">
      <alignment/>
      <protection/>
    </xf>
    <xf numFmtId="3" fontId="3" fillId="0" borderId="29" xfId="80" applyNumberFormat="1" applyFont="1" applyFill="1" applyBorder="1">
      <alignment/>
      <protection/>
    </xf>
    <xf numFmtId="3" fontId="12" fillId="0" borderId="0" xfId="100" applyNumberFormat="1" applyFont="1" applyFill="1" applyBorder="1">
      <alignment/>
      <protection/>
    </xf>
    <xf numFmtId="0" fontId="11" fillId="0" borderId="0" xfId="100" applyFont="1" applyFill="1" applyBorder="1">
      <alignment/>
      <protection/>
    </xf>
    <xf numFmtId="0" fontId="12" fillId="0" borderId="0" xfId="100" applyFont="1" applyFill="1" applyBorder="1" applyAlignment="1">
      <alignment horizontal="center"/>
      <protection/>
    </xf>
    <xf numFmtId="0" fontId="11" fillId="0" borderId="0" xfId="100" applyFont="1" applyFill="1" applyBorder="1" applyAlignment="1">
      <alignment horizontal="center"/>
      <protection/>
    </xf>
    <xf numFmtId="3" fontId="13" fillId="0" borderId="0" xfId="100" applyNumberFormat="1" applyFont="1" applyFill="1" applyBorder="1" applyAlignment="1">
      <alignment horizontal="center"/>
      <protection/>
    </xf>
    <xf numFmtId="3" fontId="11" fillId="0" borderId="0" xfId="100" applyNumberFormat="1" applyFont="1" applyFill="1" applyBorder="1" applyAlignment="1">
      <alignment horizontal="center"/>
      <protection/>
    </xf>
    <xf numFmtId="0" fontId="13" fillId="0" borderId="0" xfId="100" applyFont="1" applyFill="1" applyBorder="1" applyAlignment="1">
      <alignment horizontal="left"/>
      <protection/>
    </xf>
    <xf numFmtId="0" fontId="14" fillId="0" borderId="0" xfId="100" applyFont="1" applyFill="1" applyBorder="1">
      <alignment/>
      <protection/>
    </xf>
    <xf numFmtId="0" fontId="15" fillId="0" borderId="0" xfId="100" applyFont="1" applyFill="1" applyBorder="1">
      <alignment/>
      <protection/>
    </xf>
    <xf numFmtId="0" fontId="12" fillId="0" borderId="0" xfId="100" applyFont="1" applyFill="1" applyBorder="1">
      <alignment/>
      <protection/>
    </xf>
    <xf numFmtId="0" fontId="13" fillId="0" borderId="21" xfId="100" applyFont="1" applyFill="1" applyBorder="1">
      <alignment/>
      <protection/>
    </xf>
    <xf numFmtId="3" fontId="13" fillId="0" borderId="21" xfId="100" applyNumberFormat="1" applyFont="1" applyFill="1" applyBorder="1">
      <alignment/>
      <protection/>
    </xf>
    <xf numFmtId="3" fontId="15" fillId="0" borderId="0" xfId="100" applyNumberFormat="1" applyFont="1" applyFill="1" applyBorder="1">
      <alignment/>
      <protection/>
    </xf>
    <xf numFmtId="3" fontId="13" fillId="0" borderId="0" xfId="100" applyNumberFormat="1" applyFont="1" applyFill="1" applyBorder="1">
      <alignment/>
      <protection/>
    </xf>
    <xf numFmtId="0" fontId="12" fillId="0" borderId="0" xfId="82" applyFont="1" applyFill="1" applyBorder="1" applyAlignment="1">
      <alignment/>
      <protection/>
    </xf>
    <xf numFmtId="0" fontId="16" fillId="0" borderId="0" xfId="100" applyFont="1" applyFill="1" applyBorder="1">
      <alignment/>
      <protection/>
    </xf>
    <xf numFmtId="3" fontId="16" fillId="0" borderId="0" xfId="100" applyNumberFormat="1" applyFont="1" applyFill="1" applyBorder="1">
      <alignment/>
      <protection/>
    </xf>
    <xf numFmtId="0" fontId="11" fillId="0" borderId="21" xfId="100" applyFont="1" applyFill="1" applyBorder="1">
      <alignment/>
      <protection/>
    </xf>
    <xf numFmtId="0" fontId="13" fillId="0" borderId="22" xfId="100" applyFont="1" applyFill="1" applyBorder="1">
      <alignment/>
      <protection/>
    </xf>
    <xf numFmtId="3" fontId="13" fillId="0" borderId="22" xfId="100" applyNumberFormat="1" applyFont="1" applyFill="1" applyBorder="1">
      <alignment/>
      <protection/>
    </xf>
    <xf numFmtId="4" fontId="12" fillId="0" borderId="0" xfId="0" applyNumberFormat="1" applyFont="1" applyFill="1" applyBorder="1" applyAlignment="1">
      <alignment/>
    </xf>
    <xf numFmtId="4" fontId="12" fillId="0" borderId="0" xfId="100" applyNumberFormat="1" applyFont="1" applyFill="1" applyBorder="1">
      <alignment/>
      <protection/>
    </xf>
    <xf numFmtId="0" fontId="12" fillId="0" borderId="0" xfId="82" applyFont="1" applyFill="1" applyBorder="1">
      <alignment/>
      <protection/>
    </xf>
    <xf numFmtId="0" fontId="11" fillId="0" borderId="44" xfId="100" applyFont="1" applyFill="1" applyBorder="1" applyAlignment="1">
      <alignment horizontal="center"/>
      <protection/>
    </xf>
    <xf numFmtId="0" fontId="12" fillId="0" borderId="45" xfId="100" applyFont="1" applyFill="1" applyBorder="1">
      <alignment/>
      <protection/>
    </xf>
    <xf numFmtId="3" fontId="12" fillId="0" borderId="23" xfId="100" applyNumberFormat="1" applyFont="1" applyFill="1" applyBorder="1">
      <alignment/>
      <protection/>
    </xf>
    <xf numFmtId="3" fontId="12" fillId="0" borderId="46" xfId="100" applyNumberFormat="1" applyFont="1" applyFill="1" applyBorder="1">
      <alignment/>
      <protection/>
    </xf>
    <xf numFmtId="0" fontId="12" fillId="0" borderId="45" xfId="82" applyFont="1" applyFill="1" applyBorder="1">
      <alignment/>
      <protection/>
    </xf>
    <xf numFmtId="3" fontId="12" fillId="0" borderId="23" xfId="100" applyNumberFormat="1" applyFont="1" applyBorder="1">
      <alignment/>
      <protection/>
    </xf>
    <xf numFmtId="0" fontId="12" fillId="0" borderId="38" xfId="82" applyFont="1" applyFill="1" applyBorder="1">
      <alignment/>
      <protection/>
    </xf>
    <xf numFmtId="3" fontId="12" fillId="0" borderId="43" xfId="100" applyNumberFormat="1" applyFont="1" applyBorder="1">
      <alignment/>
      <protection/>
    </xf>
    <xf numFmtId="3" fontId="12" fillId="0" borderId="47" xfId="100" applyNumberFormat="1" applyFont="1" applyFill="1" applyBorder="1">
      <alignment/>
      <protection/>
    </xf>
    <xf numFmtId="3" fontId="67" fillId="0" borderId="0" xfId="100" applyNumberFormat="1" applyFont="1" applyFill="1" applyBorder="1">
      <alignment/>
      <protection/>
    </xf>
    <xf numFmtId="4" fontId="4" fillId="0" borderId="0" xfId="87" applyNumberFormat="1" applyFont="1">
      <alignment/>
      <protection/>
    </xf>
    <xf numFmtId="0" fontId="5" fillId="0" borderId="0" xfId="87" applyFont="1">
      <alignment/>
      <protection/>
    </xf>
    <xf numFmtId="4" fontId="4" fillId="0" borderId="24" xfId="87" applyNumberFormat="1" applyFont="1" applyBorder="1">
      <alignment/>
      <protection/>
    </xf>
    <xf numFmtId="0" fontId="5" fillId="0" borderId="24" xfId="87" applyFont="1" applyBorder="1" applyAlignment="1">
      <alignment horizontal="center"/>
      <protection/>
    </xf>
    <xf numFmtId="0" fontId="5" fillId="0" borderId="25" xfId="87" applyFont="1" applyBorder="1" applyAlignment="1">
      <alignment horizontal="center"/>
      <protection/>
    </xf>
    <xf numFmtId="0" fontId="5" fillId="0" borderId="26" xfId="87" applyFont="1" applyBorder="1" applyAlignment="1">
      <alignment horizontal="center"/>
      <protection/>
    </xf>
    <xf numFmtId="0" fontId="5" fillId="0" borderId="20" xfId="87" applyFont="1" applyBorder="1" applyAlignment="1">
      <alignment horizontal="center"/>
      <protection/>
    </xf>
    <xf numFmtId="0" fontId="5" fillId="0" borderId="27" xfId="87" applyFont="1" applyBorder="1" applyAlignment="1">
      <alignment horizontal="center"/>
      <protection/>
    </xf>
    <xf numFmtId="3" fontId="5" fillId="0" borderId="25" xfId="87" applyNumberFormat="1" applyFont="1" applyBorder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4" fontId="4" fillId="0" borderId="28" xfId="100" applyNumberFormat="1" applyFont="1" applyBorder="1">
      <alignment/>
      <protection/>
    </xf>
    <xf numFmtId="3" fontId="4" fillId="0" borderId="36" xfId="100" applyNumberFormat="1" applyFont="1" applyBorder="1">
      <alignment/>
      <protection/>
    </xf>
    <xf numFmtId="3" fontId="4" fillId="0" borderId="37" xfId="100" applyNumberFormat="1" applyFont="1" applyBorder="1">
      <alignment/>
      <protection/>
    </xf>
    <xf numFmtId="3" fontId="4" fillId="0" borderId="28" xfId="100" applyNumberFormat="1" applyFont="1" applyBorder="1">
      <alignment/>
      <protection/>
    </xf>
    <xf numFmtId="3" fontId="4" fillId="0" borderId="0" xfId="100" applyNumberFormat="1" applyFont="1">
      <alignment/>
      <protection/>
    </xf>
    <xf numFmtId="4" fontId="4" fillId="0" borderId="0" xfId="100" applyNumberFormat="1" applyFont="1">
      <alignment/>
      <protection/>
    </xf>
    <xf numFmtId="4" fontId="3" fillId="0" borderId="29" xfId="87" applyNumberFormat="1" applyFont="1" applyBorder="1">
      <alignment/>
      <protection/>
    </xf>
    <xf numFmtId="3" fontId="3" fillId="0" borderId="38" xfId="100" applyNumberFormat="1" applyFont="1" applyBorder="1">
      <alignment/>
      <protection/>
    </xf>
    <xf numFmtId="3" fontId="3" fillId="0" borderId="29" xfId="100" applyNumberFormat="1" applyFont="1" applyBorder="1">
      <alignment/>
      <protection/>
    </xf>
    <xf numFmtId="4" fontId="3" fillId="0" borderId="0" xfId="87" applyNumberFormat="1" applyFont="1">
      <alignment/>
      <protection/>
    </xf>
    <xf numFmtId="3" fontId="3" fillId="0" borderId="0" xfId="100" applyNumberFormat="1" applyFont="1">
      <alignment/>
      <protection/>
    </xf>
    <xf numFmtId="0" fontId="5" fillId="0" borderId="0" xfId="95" applyFont="1">
      <alignment/>
      <protection/>
    </xf>
    <xf numFmtId="0" fontId="4" fillId="0" borderId="0" xfId="95" applyFont="1">
      <alignment/>
      <protection/>
    </xf>
    <xf numFmtId="3" fontId="4" fillId="0" borderId="0" xfId="95" applyNumberFormat="1" applyFont="1">
      <alignment/>
      <protection/>
    </xf>
    <xf numFmtId="3" fontId="56" fillId="0" borderId="0" xfId="95" applyNumberFormat="1" applyFont="1">
      <alignment/>
      <protection/>
    </xf>
    <xf numFmtId="0" fontId="4" fillId="0" borderId="21" xfId="95" applyFont="1" applyBorder="1">
      <alignment/>
      <protection/>
    </xf>
    <xf numFmtId="3" fontId="56" fillId="0" borderId="21" xfId="95" applyNumberFormat="1" applyFont="1" applyBorder="1">
      <alignment/>
      <protection/>
    </xf>
    <xf numFmtId="0" fontId="4" fillId="0" borderId="0" xfId="95" applyFont="1" applyBorder="1">
      <alignment/>
      <protection/>
    </xf>
    <xf numFmtId="3" fontId="56" fillId="0" borderId="0" xfId="95" applyNumberFormat="1" applyFont="1" applyBorder="1">
      <alignment/>
      <protection/>
    </xf>
    <xf numFmtId="3" fontId="4" fillId="0" borderId="11" xfId="80" applyNumberFormat="1" applyFont="1" applyBorder="1">
      <alignment/>
      <protection/>
    </xf>
    <xf numFmtId="3" fontId="4" fillId="0" borderId="16" xfId="80" applyNumberFormat="1" applyFont="1" applyBorder="1">
      <alignment/>
      <protection/>
    </xf>
    <xf numFmtId="3" fontId="4" fillId="0" borderId="0" xfId="105" applyNumberFormat="1" applyFont="1" applyFill="1">
      <alignment/>
      <protection/>
    </xf>
    <xf numFmtId="3" fontId="4" fillId="0" borderId="0" xfId="105" applyNumberFormat="1" applyFont="1">
      <alignment/>
      <protection/>
    </xf>
    <xf numFmtId="3" fontId="4" fillId="0" borderId="21" xfId="105" applyNumberFormat="1" applyFont="1" applyBorder="1">
      <alignment/>
      <protection/>
    </xf>
    <xf numFmtId="3" fontId="6" fillId="0" borderId="0" xfId="105" applyNumberFormat="1" applyFont="1" applyFill="1" applyBorder="1">
      <alignment/>
      <protection/>
    </xf>
    <xf numFmtId="3" fontId="3" fillId="0" borderId="22" xfId="105" applyNumberFormat="1" applyFont="1" applyBorder="1">
      <alignment/>
      <protection/>
    </xf>
    <xf numFmtId="201" fontId="12" fillId="0" borderId="0" xfId="100" applyNumberFormat="1" applyFont="1" applyFill="1" applyBorder="1">
      <alignment/>
      <protection/>
    </xf>
    <xf numFmtId="0" fontId="17" fillId="0" borderId="0" xfId="95" applyFont="1" applyFill="1" applyBorder="1">
      <alignment/>
      <protection/>
    </xf>
    <xf numFmtId="0" fontId="18" fillId="0" borderId="21" xfId="95" applyFont="1" applyFill="1" applyBorder="1">
      <alignment/>
      <protection/>
    </xf>
    <xf numFmtId="0" fontId="3" fillId="0" borderId="22" xfId="95" applyFont="1" applyFill="1" applyBorder="1">
      <alignment/>
      <protection/>
    </xf>
    <xf numFmtId="0" fontId="13" fillId="34" borderId="0" xfId="100" applyFont="1" applyFill="1" applyBorder="1">
      <alignment/>
      <protection/>
    </xf>
    <xf numFmtId="0" fontId="12" fillId="0" borderId="0" xfId="100" applyFont="1" applyFill="1">
      <alignment/>
      <protection/>
    </xf>
    <xf numFmtId="3" fontId="12" fillId="0" borderId="0" xfId="100" applyNumberFormat="1" applyFont="1" applyFill="1">
      <alignment/>
      <protection/>
    </xf>
    <xf numFmtId="0" fontId="12" fillId="33" borderId="0" xfId="100" applyFont="1" applyFill="1" applyBorder="1">
      <alignment/>
      <protection/>
    </xf>
    <xf numFmtId="3" fontId="12" fillId="33" borderId="0" xfId="100" applyNumberFormat="1" applyFont="1" applyFill="1">
      <alignment/>
      <protection/>
    </xf>
    <xf numFmtId="3" fontId="12" fillId="33" borderId="0" xfId="100" applyNumberFormat="1" applyFont="1" applyFill="1" applyBorder="1">
      <alignment/>
      <protection/>
    </xf>
    <xf numFmtId="3" fontId="4" fillId="0" borderId="0" xfId="95" applyNumberFormat="1" applyFont="1" applyFill="1">
      <alignment/>
      <protection/>
    </xf>
    <xf numFmtId="3" fontId="4" fillId="0" borderId="21" xfId="95" applyNumberFormat="1" applyFont="1" applyFill="1" applyBorder="1">
      <alignment/>
      <protection/>
    </xf>
    <xf numFmtId="3" fontId="4" fillId="0" borderId="0" xfId="95" applyNumberFormat="1" applyFont="1" applyFill="1" applyBorder="1">
      <alignment/>
      <protection/>
    </xf>
    <xf numFmtId="3" fontId="5" fillId="0" borderId="0" xfId="95" applyNumberFormat="1" applyFont="1" applyFill="1" applyAlignment="1">
      <alignment horizontal="center"/>
      <protection/>
    </xf>
    <xf numFmtId="3" fontId="4" fillId="0" borderId="0" xfId="0" applyNumberFormat="1" applyFont="1" applyFill="1" applyAlignment="1">
      <alignment/>
    </xf>
    <xf numFmtId="3" fontId="18" fillId="0" borderId="21" xfId="95" applyNumberFormat="1" applyFont="1" applyFill="1" applyBorder="1">
      <alignment/>
      <protection/>
    </xf>
    <xf numFmtId="3" fontId="3" fillId="0" borderId="22" xfId="95" applyNumberFormat="1" applyFont="1" applyFill="1" applyBorder="1">
      <alignment/>
      <protection/>
    </xf>
    <xf numFmtId="3" fontId="3" fillId="0" borderId="0" xfId="95" applyNumberFormat="1" applyFont="1" applyFill="1">
      <alignment/>
      <protection/>
    </xf>
    <xf numFmtId="3" fontId="11" fillId="0" borderId="48" xfId="100" applyNumberFormat="1" applyFont="1" applyFill="1" applyBorder="1" applyAlignment="1">
      <alignment horizontal="center"/>
      <protection/>
    </xf>
    <xf numFmtId="3" fontId="11" fillId="0" borderId="49" xfId="100" applyNumberFormat="1" applyFont="1" applyFill="1" applyBorder="1" applyAlignment="1">
      <alignment horizontal="center"/>
      <protection/>
    </xf>
    <xf numFmtId="0" fontId="3" fillId="0" borderId="0" xfId="80" applyFont="1" applyAlignment="1">
      <alignment horizontal="center"/>
      <protection/>
    </xf>
    <xf numFmtId="14" fontId="3" fillId="0" borderId="0" xfId="80" applyNumberFormat="1" applyFont="1" applyAlignment="1">
      <alignment horizontal="center"/>
      <protection/>
    </xf>
    <xf numFmtId="0" fontId="3" fillId="0" borderId="13" xfId="80" applyFont="1" applyBorder="1" applyAlignment="1">
      <alignment horizontal="center"/>
      <protection/>
    </xf>
    <xf numFmtId="0" fontId="3" fillId="0" borderId="0" xfId="80" applyFont="1" applyBorder="1" applyAlignment="1">
      <alignment horizontal="center"/>
      <protection/>
    </xf>
    <xf numFmtId="0" fontId="3" fillId="0" borderId="14" xfId="80" applyFont="1" applyBorder="1" applyAlignment="1">
      <alignment horizontal="center"/>
      <protection/>
    </xf>
    <xf numFmtId="0" fontId="3" fillId="0" borderId="15" xfId="80" applyFont="1" applyBorder="1" applyAlignment="1">
      <alignment horizontal="center"/>
      <protection/>
    </xf>
    <xf numFmtId="0" fontId="3" fillId="0" borderId="16" xfId="80" applyFont="1" applyBorder="1" applyAlignment="1">
      <alignment horizontal="center"/>
      <protection/>
    </xf>
    <xf numFmtId="0" fontId="3" fillId="0" borderId="17" xfId="80" applyFont="1" applyBorder="1" applyAlignment="1">
      <alignment horizontal="center"/>
      <protection/>
    </xf>
    <xf numFmtId="0" fontId="5" fillId="0" borderId="50" xfId="80" applyFont="1" applyFill="1" applyBorder="1" applyAlignment="1">
      <alignment horizontal="center"/>
      <protection/>
    </xf>
    <xf numFmtId="0" fontId="5" fillId="0" borderId="49" xfId="80" applyFont="1" applyFill="1" applyBorder="1" applyAlignment="1">
      <alignment horizontal="center"/>
      <protection/>
    </xf>
    <xf numFmtId="0" fontId="5" fillId="0" borderId="51" xfId="80" applyFont="1" applyFill="1" applyBorder="1" applyAlignment="1">
      <alignment horizontal="center"/>
      <protection/>
    </xf>
    <xf numFmtId="4" fontId="5" fillId="0" borderId="50" xfId="87" applyNumberFormat="1" applyFont="1" applyBorder="1" applyAlignment="1">
      <alignment horizontal="center"/>
      <protection/>
    </xf>
    <xf numFmtId="4" fontId="5" fillId="0" borderId="51" xfId="87" applyNumberFormat="1" applyFont="1" applyBorder="1" applyAlignment="1">
      <alignment horizontal="center"/>
      <protection/>
    </xf>
    <xf numFmtId="4" fontId="5" fillId="0" borderId="49" xfId="87" applyNumberFormat="1" applyFont="1" applyBorder="1" applyAlignment="1">
      <alignment horizontal="center"/>
      <protection/>
    </xf>
    <xf numFmtId="4" fontId="5" fillId="0" borderId="44" xfId="87" applyNumberFormat="1" applyFont="1" applyBorder="1" applyAlignment="1">
      <alignment horizontal="center"/>
      <protection/>
    </xf>
    <xf numFmtId="4" fontId="5" fillId="0" borderId="52" xfId="87" applyNumberFormat="1" applyFont="1" applyBorder="1" applyAlignment="1">
      <alignment horizontal="center"/>
      <protection/>
    </xf>
    <xf numFmtId="4" fontId="5" fillId="0" borderId="53" xfId="87" applyNumberFormat="1" applyFont="1" applyBorder="1" applyAlignment="1">
      <alignment horizontal="center"/>
      <protection/>
    </xf>
    <xf numFmtId="4" fontId="5" fillId="0" borderId="50" xfId="87" applyNumberFormat="1" applyFont="1" applyFill="1" applyBorder="1" applyAlignment="1">
      <alignment horizontal="center"/>
      <protection/>
    </xf>
    <xf numFmtId="4" fontId="5" fillId="0" borderId="51" xfId="87" applyNumberFormat="1" applyFont="1" applyFill="1" applyBorder="1" applyAlignment="1">
      <alignment horizontal="center"/>
      <protection/>
    </xf>
    <xf numFmtId="4" fontId="5" fillId="0" borderId="49" xfId="87" applyNumberFormat="1" applyFont="1" applyFill="1" applyBorder="1" applyAlignment="1">
      <alignment horizontal="center"/>
      <protection/>
    </xf>
    <xf numFmtId="4" fontId="5" fillId="0" borderId="44" xfId="87" applyNumberFormat="1" applyFont="1" applyFill="1" applyBorder="1" applyAlignment="1">
      <alignment horizontal="center"/>
      <protection/>
    </xf>
    <xf numFmtId="4" fontId="5" fillId="0" borderId="52" xfId="87" applyNumberFormat="1" applyFont="1" applyFill="1" applyBorder="1" applyAlignment="1">
      <alignment horizontal="center"/>
      <protection/>
    </xf>
    <xf numFmtId="4" fontId="5" fillId="0" borderId="53" xfId="87" applyNumberFormat="1" applyFont="1" applyFill="1" applyBorder="1" applyAlignment="1">
      <alignment horizontal="center"/>
      <protection/>
    </xf>
  </cellXfs>
  <cellStyles count="11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Composicion Activo" xfId="37"/>
    <cellStyle name="Dia" xfId="38"/>
    <cellStyle name="Encabez1" xfId="39"/>
    <cellStyle name="Encabez2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10" xfId="58"/>
    <cellStyle name="Millares 11" xfId="59"/>
    <cellStyle name="Millares 12" xfId="60"/>
    <cellStyle name="Millares 2" xfId="61"/>
    <cellStyle name="Millares 2 2" xfId="62"/>
    <cellStyle name="Millares 3" xfId="63"/>
    <cellStyle name="Millares 3 2" xfId="64"/>
    <cellStyle name="Millares 4" xfId="65"/>
    <cellStyle name="Millares 4 2" xfId="66"/>
    <cellStyle name="Millares 5" xfId="67"/>
    <cellStyle name="Millares 6" xfId="68"/>
    <cellStyle name="Millares 7" xfId="69"/>
    <cellStyle name="Millares 8" xfId="70"/>
    <cellStyle name="Millares 9" xfId="71"/>
    <cellStyle name="Currency" xfId="72"/>
    <cellStyle name="Currency [0]" xfId="73"/>
    <cellStyle name="Moneda 2" xfId="74"/>
    <cellStyle name="Moneda 3" xfId="75"/>
    <cellStyle name="Moneda 3 2" xfId="76"/>
    <cellStyle name="Monetario" xfId="77"/>
    <cellStyle name="Neutral" xfId="78"/>
    <cellStyle name="Normal 10" xfId="79"/>
    <cellStyle name="Normal 11" xfId="80"/>
    <cellStyle name="Normal 11 2" xfId="81"/>
    <cellStyle name="Normal 12" xfId="82"/>
    <cellStyle name="Normal 12 2" xfId="83"/>
    <cellStyle name="Normal 13" xfId="84"/>
    <cellStyle name="Normal 14" xfId="85"/>
    <cellStyle name="Normal 15" xfId="86"/>
    <cellStyle name="Normal 16" xfId="87"/>
    <cellStyle name="Normal 17" xfId="88"/>
    <cellStyle name="Normal 2" xfId="89"/>
    <cellStyle name="Normal 2 2" xfId="90"/>
    <cellStyle name="Normal 2 2 2" xfId="91"/>
    <cellStyle name="Normal 2 2 2 2" xfId="92"/>
    <cellStyle name="Normal 2 2 2_Estados Contables ROVESA 31.07.10" xfId="93"/>
    <cellStyle name="Normal 2 2 3" xfId="94"/>
    <cellStyle name="Normal 2 3" xfId="95"/>
    <cellStyle name="Normal 2 4" xfId="96"/>
    <cellStyle name="Normal 2 5" xfId="97"/>
    <cellStyle name="Normal 2 6" xfId="98"/>
    <cellStyle name="Normal 3" xfId="99"/>
    <cellStyle name="Normal 3 2" xfId="100"/>
    <cellStyle name="Normal 3 2 2" xfId="101"/>
    <cellStyle name="Normal 3 2_Contabilidad 06-07 - Sin Farmacia Origen" xfId="102"/>
    <cellStyle name="Normal 3 3" xfId="103"/>
    <cellStyle name="Normal 3_Balance Agro Industrias La Sierra al 2008.06.30 02" xfId="104"/>
    <cellStyle name="Normal 3_Contabilidad 06-07 - Sin Farmacia Origen" xfId="105"/>
    <cellStyle name="Normal 4" xfId="106"/>
    <cellStyle name="Normal 4 2" xfId="107"/>
    <cellStyle name="Normal 5" xfId="108"/>
    <cellStyle name="Normal 6" xfId="109"/>
    <cellStyle name="Normal 6 2" xfId="110"/>
    <cellStyle name="Normal 7" xfId="111"/>
    <cellStyle name="Normal 7 2" xfId="112"/>
    <cellStyle name="Normal 8" xfId="113"/>
    <cellStyle name="Normal 9" xfId="114"/>
    <cellStyle name="Normal 9 2" xfId="115"/>
    <cellStyle name="Notas" xfId="116"/>
    <cellStyle name="Percent" xfId="117"/>
    <cellStyle name="Porcentaje 2 2" xfId="118"/>
    <cellStyle name="Porcentual 2" xfId="119"/>
    <cellStyle name="Porcentual 2 2" xfId="120"/>
    <cellStyle name="Porcentual 2 3" xfId="121"/>
    <cellStyle name="Porcentual 3" xfId="122"/>
    <cellStyle name="Salida" xfId="123"/>
    <cellStyle name="Texto de advertencia" xfId="124"/>
    <cellStyle name="Texto explicativo" xfId="125"/>
    <cellStyle name="Título" xfId="126"/>
    <cellStyle name="Título 2" xfId="127"/>
    <cellStyle name="Título 3" xfId="128"/>
    <cellStyle name="Total" xfId="129"/>
  </cellStyles>
  <dxfs count="6">
    <dxf>
      <font>
        <u val="none"/>
        <strike val="0"/>
        <color rgb="FF00B050"/>
      </font>
    </dxf>
    <dxf>
      <fill>
        <patternFill>
          <bgColor rgb="FF92D050"/>
        </patternFill>
      </fill>
      <border>
        <left/>
        <right/>
        <top/>
        <bottom/>
      </border>
    </dxf>
    <dxf>
      <fill>
        <patternFill>
          <bgColor rgb="FFFFFF66"/>
        </patternFill>
      </fill>
      <border>
        <left/>
        <right/>
        <top/>
        <bottom/>
      </border>
    </dxf>
    <dxf>
      <fill>
        <patternFill>
          <bgColor theme="9" tint="0.3999499976634979"/>
        </patternFill>
      </fill>
      <border>
        <left/>
        <right/>
        <top/>
        <bottom/>
      </border>
    </dxf>
    <dxf>
      <fill>
        <patternFill>
          <bgColor theme="8" tint="0.399949997663497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strike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2"/>
  <sheetViews>
    <sheetView tabSelected="1" zoomScale="140" zoomScaleNormal="140" workbookViewId="0" topLeftCell="A145">
      <selection activeCell="A167" sqref="A167"/>
    </sheetView>
  </sheetViews>
  <sheetFormatPr defaultColWidth="11.57421875" defaultRowHeight="15.75" customHeight="1"/>
  <cols>
    <col min="1" max="1" width="39.8515625" style="167" customWidth="1"/>
    <col min="2" max="2" width="13.7109375" style="158" bestFit="1" customWidth="1"/>
    <col min="3" max="3" width="12.28125" style="158" bestFit="1" customWidth="1"/>
    <col min="4" max="16384" width="11.421875" style="158" customWidth="1"/>
  </cols>
  <sheetData>
    <row r="1" ht="15.75" customHeight="1">
      <c r="A1" s="123" t="s">
        <v>188</v>
      </c>
    </row>
    <row r="2" ht="15.75" customHeight="1">
      <c r="A2" s="123" t="s">
        <v>189</v>
      </c>
    </row>
    <row r="3" ht="15.75" customHeight="1">
      <c r="A3" s="123" t="s">
        <v>190</v>
      </c>
    </row>
    <row r="4" ht="15.75" customHeight="1">
      <c r="A4" s="123" t="s">
        <v>191</v>
      </c>
    </row>
    <row r="6" ht="15.75" customHeight="1">
      <c r="A6" s="231" t="s">
        <v>193</v>
      </c>
    </row>
    <row r="7" ht="15.75" customHeight="1">
      <c r="A7" s="126"/>
    </row>
    <row r="8" ht="15.75" customHeight="1">
      <c r="A8" s="124" t="s">
        <v>192</v>
      </c>
    </row>
    <row r="9" ht="15.75" customHeight="1">
      <c r="A9" s="125"/>
    </row>
    <row r="10" ht="15.75" customHeight="1">
      <c r="A10" s="125" t="s">
        <v>194</v>
      </c>
    </row>
    <row r="11" ht="15.75" customHeight="1">
      <c r="A11" s="125" t="s">
        <v>195</v>
      </c>
    </row>
    <row r="13" ht="15.75" customHeight="1">
      <c r="A13" s="234" t="s">
        <v>204</v>
      </c>
    </row>
    <row r="14" ht="15.75" customHeight="1">
      <c r="A14" s="159" t="s">
        <v>196</v>
      </c>
    </row>
    <row r="15" ht="15.75" customHeight="1">
      <c r="A15" s="159" t="s">
        <v>156</v>
      </c>
    </row>
    <row r="16" ht="15.75" customHeight="1">
      <c r="A16" s="159" t="s">
        <v>187</v>
      </c>
    </row>
    <row r="17" ht="15.75" customHeight="1">
      <c r="A17" s="159"/>
    </row>
    <row r="18" spans="1:2" ht="15.75" customHeight="1">
      <c r="A18" s="160" t="s">
        <v>53</v>
      </c>
      <c r="B18" s="190">
        <f>+B111</f>
        <v>0</v>
      </c>
    </row>
    <row r="19" spans="1:2" s="163" customFormat="1" ht="15.75" customHeight="1">
      <c r="A19" s="161"/>
      <c r="B19" s="162" t="s">
        <v>115</v>
      </c>
    </row>
    <row r="20" s="163" customFormat="1" ht="15.75" customHeight="1">
      <c r="A20" s="164" t="s">
        <v>7</v>
      </c>
    </row>
    <row r="21" ht="15.75" customHeight="1">
      <c r="A21" s="165" t="s">
        <v>9</v>
      </c>
    </row>
    <row r="22" ht="15.75" customHeight="1">
      <c r="A22" s="166" t="s">
        <v>83</v>
      </c>
    </row>
    <row r="23" spans="1:2" ht="15.75" customHeight="1">
      <c r="A23" s="167" t="s">
        <v>91</v>
      </c>
      <c r="B23" s="158">
        <v>50000</v>
      </c>
    </row>
    <row r="24" spans="1:2" ht="15.75" customHeight="1">
      <c r="A24" s="167" t="s">
        <v>121</v>
      </c>
      <c r="B24" s="158">
        <v>180000</v>
      </c>
    </row>
    <row r="25" spans="1:2" ht="15.75" customHeight="1">
      <c r="A25" s="168" t="s">
        <v>86</v>
      </c>
      <c r="B25" s="169">
        <f>SUM(B23:B24)</f>
        <v>230000</v>
      </c>
    </row>
    <row r="26" spans="1:2" ht="15.75" customHeight="1">
      <c r="A26" s="166" t="s">
        <v>124</v>
      </c>
      <c r="B26" s="170"/>
    </row>
    <row r="27" spans="1:2" ht="15.75" customHeight="1">
      <c r="A27" s="167" t="s">
        <v>122</v>
      </c>
      <c r="B27" s="158">
        <v>260000</v>
      </c>
    </row>
    <row r="28" spans="1:2" ht="15.75" customHeight="1">
      <c r="A28" s="168" t="s">
        <v>125</v>
      </c>
      <c r="B28" s="169">
        <f>SUM(B27)</f>
        <v>260000</v>
      </c>
    </row>
    <row r="29" ht="15.75" customHeight="1">
      <c r="A29" s="166" t="s">
        <v>123</v>
      </c>
    </row>
    <row r="30" spans="1:2" ht="15.75" customHeight="1">
      <c r="A30" s="167" t="s">
        <v>123</v>
      </c>
      <c r="B30" s="158">
        <v>2500000</v>
      </c>
    </row>
    <row r="31" spans="1:2" ht="15.75" customHeight="1">
      <c r="A31" s="168" t="s">
        <v>126</v>
      </c>
      <c r="B31" s="169">
        <f>SUM(B30)</f>
        <v>2500000</v>
      </c>
    </row>
    <row r="32" spans="1:2" ht="15.75" customHeight="1">
      <c r="A32" s="126" t="s">
        <v>84</v>
      </c>
      <c r="B32" s="171"/>
    </row>
    <row r="33" spans="1:2" ht="15.75" customHeight="1">
      <c r="A33" s="172" t="s">
        <v>143</v>
      </c>
      <c r="B33" s="158">
        <v>332000</v>
      </c>
    </row>
    <row r="34" spans="1:2" ht="15.75" customHeight="1">
      <c r="A34" s="168" t="s">
        <v>87</v>
      </c>
      <c r="B34" s="169">
        <f>SUM(B33:B33)</f>
        <v>332000</v>
      </c>
    </row>
    <row r="35" spans="1:2" ht="15.75" customHeight="1">
      <c r="A35" s="166" t="s">
        <v>85</v>
      </c>
      <c r="B35" s="170"/>
    </row>
    <row r="36" spans="1:2" ht="15.75" customHeight="1">
      <c r="A36" s="167" t="s">
        <v>88</v>
      </c>
      <c r="B36" s="158">
        <v>3034570.0000000005</v>
      </c>
    </row>
    <row r="37" spans="1:2" ht="15.75" customHeight="1">
      <c r="A37" s="168" t="s">
        <v>94</v>
      </c>
      <c r="B37" s="169">
        <f>SUM(B36)</f>
        <v>3034570.0000000005</v>
      </c>
    </row>
    <row r="38" spans="1:2" ht="15.75" customHeight="1">
      <c r="A38" s="168" t="s">
        <v>14</v>
      </c>
      <c r="B38" s="169">
        <f>+B25+B28+B31+B34+B37</f>
        <v>6356570</v>
      </c>
    </row>
    <row r="39" spans="1:2" ht="15.75" customHeight="1">
      <c r="A39" s="173" t="s">
        <v>95</v>
      </c>
      <c r="B39" s="174"/>
    </row>
    <row r="40" ht="15.75" customHeight="1">
      <c r="A40" s="166" t="s">
        <v>207</v>
      </c>
    </row>
    <row r="41" spans="1:2" ht="15.75" customHeight="1">
      <c r="A41" s="167" t="s">
        <v>209</v>
      </c>
      <c r="B41" s="158">
        <v>4000000</v>
      </c>
    </row>
    <row r="42" spans="1:2" ht="15.75" customHeight="1">
      <c r="A42" s="167" t="s">
        <v>210</v>
      </c>
      <c r="B42" s="158">
        <f>-B41*0.8*0.1</f>
        <v>-320000</v>
      </c>
    </row>
    <row r="43" spans="1:2" ht="15.75" customHeight="1">
      <c r="A43" s="168" t="s">
        <v>211</v>
      </c>
      <c r="B43" s="169">
        <f>SUM(B41:B42)</f>
        <v>3680000</v>
      </c>
    </row>
    <row r="44" spans="1:2" ht="15.75" customHeight="1">
      <c r="A44" s="166" t="s">
        <v>96</v>
      </c>
      <c r="B44" s="170"/>
    </row>
    <row r="45" spans="1:2" ht="15.75" customHeight="1">
      <c r="A45" s="167" t="s">
        <v>79</v>
      </c>
      <c r="B45" s="158">
        <v>164000</v>
      </c>
    </row>
    <row r="46" spans="1:2" ht="15.75" customHeight="1">
      <c r="A46" s="167" t="s">
        <v>97</v>
      </c>
      <c r="B46" s="158">
        <v>-16400</v>
      </c>
    </row>
    <row r="47" spans="1:2" ht="15.75" customHeight="1">
      <c r="A47" s="167" t="s">
        <v>80</v>
      </c>
      <c r="B47" s="158">
        <v>171200</v>
      </c>
    </row>
    <row r="48" spans="1:2" ht="15.75" customHeight="1">
      <c r="A48" s="167" t="s">
        <v>98</v>
      </c>
      <c r="B48" s="158">
        <v>-171200</v>
      </c>
    </row>
    <row r="49" spans="1:2" ht="15.75" customHeight="1">
      <c r="A49" s="167" t="s">
        <v>208</v>
      </c>
      <c r="B49" s="158">
        <v>7000000</v>
      </c>
    </row>
    <row r="50" spans="1:2" ht="15.75" customHeight="1">
      <c r="A50" s="167" t="s">
        <v>212</v>
      </c>
      <c r="B50" s="158">
        <f>-B49*0.8*0.1</f>
        <v>-560000</v>
      </c>
    </row>
    <row r="51" spans="1:2" ht="15.75" customHeight="1">
      <c r="A51" s="167" t="s">
        <v>81</v>
      </c>
      <c r="B51" s="158">
        <v>920000</v>
      </c>
    </row>
    <row r="52" spans="1:2" ht="15.75" customHeight="1">
      <c r="A52" s="167" t="s">
        <v>99</v>
      </c>
      <c r="B52" s="158">
        <v>-134000</v>
      </c>
    </row>
    <row r="53" spans="1:2" ht="15.75" customHeight="1">
      <c r="A53" s="168" t="s">
        <v>100</v>
      </c>
      <c r="B53" s="169">
        <f>SUM(B45:B52)</f>
        <v>7373600</v>
      </c>
    </row>
    <row r="54" spans="1:4" s="171" customFormat="1" ht="15.75" customHeight="1">
      <c r="A54" s="175" t="s">
        <v>101</v>
      </c>
      <c r="B54" s="169">
        <f>+B53+B43</f>
        <v>11053600</v>
      </c>
      <c r="C54" s="158"/>
      <c r="D54" s="158"/>
    </row>
    <row r="55" spans="1:2" ht="15.75" customHeight="1" thickBot="1">
      <c r="A55" s="176" t="s">
        <v>102</v>
      </c>
      <c r="B55" s="177">
        <f>+B54+B38</f>
        <v>17410170</v>
      </c>
    </row>
    <row r="56" ht="15.75" customHeight="1">
      <c r="A56" s="164" t="s">
        <v>8</v>
      </c>
    </row>
    <row r="57" ht="15.75" customHeight="1">
      <c r="A57" s="165" t="s">
        <v>10</v>
      </c>
    </row>
    <row r="58" ht="15.75" customHeight="1">
      <c r="A58" s="166" t="s">
        <v>117</v>
      </c>
    </row>
    <row r="59" spans="1:2" ht="15.75" customHeight="1">
      <c r="A59" s="167" t="s">
        <v>103</v>
      </c>
      <c r="B59" s="158">
        <v>-1564000</v>
      </c>
    </row>
    <row r="60" spans="1:2" ht="15.75" customHeight="1">
      <c r="A60" s="168" t="s">
        <v>116</v>
      </c>
      <c r="B60" s="169">
        <f>SUM(B59)</f>
        <v>-1564000</v>
      </c>
    </row>
    <row r="61" spans="1:2" ht="15.75" customHeight="1">
      <c r="A61" s="166" t="s">
        <v>129</v>
      </c>
      <c r="B61" s="171"/>
    </row>
    <row r="62" spans="1:2" ht="15.75" customHeight="1">
      <c r="A62" s="167" t="s">
        <v>130</v>
      </c>
      <c r="B62" s="158">
        <v>-240000</v>
      </c>
    </row>
    <row r="63" spans="1:2" ht="15.75" customHeight="1">
      <c r="A63" s="168" t="s">
        <v>131</v>
      </c>
      <c r="B63" s="169">
        <f>SUM(B62)</f>
        <v>-240000</v>
      </c>
    </row>
    <row r="64" spans="1:2" ht="15.75" customHeight="1">
      <c r="A64" s="166" t="s">
        <v>118</v>
      </c>
      <c r="B64" s="171"/>
    </row>
    <row r="65" spans="1:2" ht="15.75" customHeight="1">
      <c r="A65" s="167" t="s">
        <v>132</v>
      </c>
      <c r="B65" s="158">
        <v>-152000</v>
      </c>
    </row>
    <row r="66" spans="1:2" ht="15.75" customHeight="1">
      <c r="A66" s="178" t="s">
        <v>166</v>
      </c>
      <c r="B66" s="158">
        <v>-62000</v>
      </c>
    </row>
    <row r="67" spans="1:2" ht="15.75" customHeight="1">
      <c r="A67" s="178" t="s">
        <v>167</v>
      </c>
      <c r="B67" s="158">
        <v>-14600</v>
      </c>
    </row>
    <row r="68" spans="1:2" ht="15.75" customHeight="1">
      <c r="A68" s="168" t="s">
        <v>119</v>
      </c>
      <c r="B68" s="169">
        <f>SUM(B65:B67)</f>
        <v>-228600</v>
      </c>
    </row>
    <row r="69" ht="15.75" customHeight="1">
      <c r="A69" s="166" t="s">
        <v>104</v>
      </c>
    </row>
    <row r="70" spans="1:2" ht="15.75" customHeight="1">
      <c r="A70" s="167" t="s">
        <v>89</v>
      </c>
      <c r="B70" s="158">
        <v>-61000</v>
      </c>
    </row>
    <row r="71" spans="1:2" ht="15.75" customHeight="1">
      <c r="A71" s="167" t="s">
        <v>137</v>
      </c>
      <c r="B71" s="158">
        <v>-516904.5000000001</v>
      </c>
    </row>
    <row r="72" spans="1:2" ht="15.75" customHeight="1">
      <c r="A72" s="167" t="s">
        <v>127</v>
      </c>
      <c r="B72" s="158">
        <v>-273200</v>
      </c>
    </row>
    <row r="73" spans="1:2" ht="15.75" customHeight="1">
      <c r="A73" s="168" t="s">
        <v>120</v>
      </c>
      <c r="B73" s="169">
        <f>SUM(B70:B72)</f>
        <v>-851104.5000000001</v>
      </c>
    </row>
    <row r="74" spans="1:2" ht="15.75" customHeight="1" thickBot="1">
      <c r="A74" s="176" t="s">
        <v>13</v>
      </c>
      <c r="B74" s="177">
        <f>+B60+B68+B73+B63</f>
        <v>-2883704.5</v>
      </c>
    </row>
    <row r="75" spans="1:2" ht="15.75" customHeight="1">
      <c r="A75" s="126" t="s">
        <v>128</v>
      </c>
      <c r="B75" s="171"/>
    </row>
    <row r="76" ht="15.75" customHeight="1">
      <c r="A76" s="166" t="s">
        <v>104</v>
      </c>
    </row>
    <row r="77" spans="1:2" ht="15.75" customHeight="1">
      <c r="A77" s="167" t="s">
        <v>127</v>
      </c>
      <c r="B77" s="158">
        <v>-650500</v>
      </c>
    </row>
    <row r="78" spans="1:2" ht="15.75" customHeight="1">
      <c r="A78" s="168" t="s">
        <v>120</v>
      </c>
      <c r="B78" s="169">
        <f>SUM(B77)</f>
        <v>-650500</v>
      </c>
    </row>
    <row r="79" spans="1:2" ht="15.75" customHeight="1" thickBot="1">
      <c r="A79" s="176" t="s">
        <v>17</v>
      </c>
      <c r="B79" s="177">
        <f>+B78</f>
        <v>-650500</v>
      </c>
    </row>
    <row r="80" spans="1:2" ht="15.75" customHeight="1">
      <c r="A80" s="168" t="s">
        <v>105</v>
      </c>
      <c r="B80" s="169">
        <f>+B74+B79</f>
        <v>-3534204.5</v>
      </c>
    </row>
    <row r="81" ht="15.75" customHeight="1">
      <c r="A81" s="164" t="s">
        <v>20</v>
      </c>
    </row>
    <row r="82" spans="1:2" ht="15.75" customHeight="1">
      <c r="A82" s="167" t="s">
        <v>37</v>
      </c>
      <c r="B82" s="158">
        <v>-8000000</v>
      </c>
    </row>
    <row r="83" spans="1:2" ht="15.75" customHeight="1">
      <c r="A83" s="167" t="s">
        <v>106</v>
      </c>
      <c r="B83" s="158">
        <f>+B82*0.2</f>
        <v>-1600000</v>
      </c>
    </row>
    <row r="84" spans="1:2" ht="15.75" customHeight="1">
      <c r="A84" s="167" t="s">
        <v>107</v>
      </c>
      <c r="B84" s="158">
        <v>-3316000</v>
      </c>
    </row>
    <row r="85" spans="1:2" ht="15.75" customHeight="1">
      <c r="A85" s="167" t="s">
        <v>108</v>
      </c>
      <c r="B85" s="158">
        <f>+B109</f>
        <v>-959965.5</v>
      </c>
    </row>
    <row r="86" spans="1:2" ht="15.75" customHeight="1">
      <c r="A86" s="168" t="s">
        <v>109</v>
      </c>
      <c r="B86" s="169">
        <f>SUM(B82:B85)</f>
        <v>-13875965.5</v>
      </c>
    </row>
    <row r="87" ht="15.75" customHeight="1">
      <c r="A87" s="164" t="s">
        <v>110</v>
      </c>
    </row>
    <row r="88" ht="15.75" customHeight="1">
      <c r="A88" s="166" t="s">
        <v>111</v>
      </c>
    </row>
    <row r="89" spans="1:2" ht="15.75" customHeight="1">
      <c r="A89" s="179" t="s">
        <v>92</v>
      </c>
      <c r="B89" s="158">
        <v>-23500000</v>
      </c>
    </row>
    <row r="90" spans="1:2" ht="15.75" customHeight="1">
      <c r="A90" s="179" t="s">
        <v>222</v>
      </c>
      <c r="B90" s="158">
        <v>-500000</v>
      </c>
    </row>
    <row r="91" spans="1:2" ht="15.75" customHeight="1">
      <c r="A91" s="179" t="s">
        <v>227</v>
      </c>
      <c r="B91" s="158">
        <v>-130000</v>
      </c>
    </row>
    <row r="92" spans="1:2" ht="15.75" customHeight="1">
      <c r="A92" s="168" t="s">
        <v>112</v>
      </c>
      <c r="B92" s="169">
        <f>SUM(B89:B91)</f>
        <v>-24130000</v>
      </c>
    </row>
    <row r="93" ht="15.75" customHeight="1">
      <c r="A93" s="166" t="s">
        <v>113</v>
      </c>
    </row>
    <row r="94" spans="1:2" ht="15.75" customHeight="1">
      <c r="A94" s="180" t="s">
        <v>54</v>
      </c>
      <c r="B94" s="158">
        <v>0</v>
      </c>
    </row>
    <row r="95" spans="1:2" ht="15.75" customHeight="1">
      <c r="A95" s="180" t="s">
        <v>55</v>
      </c>
      <c r="B95" s="158">
        <v>152400</v>
      </c>
    </row>
    <row r="96" spans="1:2" ht="15.75" customHeight="1">
      <c r="A96" s="180" t="s">
        <v>146</v>
      </c>
      <c r="B96" s="158">
        <f>+'9 Anexo IV Bs. Uso'!H12</f>
        <v>200000</v>
      </c>
    </row>
    <row r="97" spans="1:2" ht="15.75" customHeight="1">
      <c r="A97" s="180" t="s">
        <v>56</v>
      </c>
      <c r="B97" s="158">
        <v>8049.999999999999</v>
      </c>
    </row>
    <row r="98" spans="1:2" ht="15.75" customHeight="1">
      <c r="A98" s="180" t="s">
        <v>169</v>
      </c>
      <c r="B98" s="158">
        <v>180220</v>
      </c>
    </row>
    <row r="99" spans="1:2" ht="15.75" customHeight="1">
      <c r="A99" s="180" t="s">
        <v>215</v>
      </c>
      <c r="B99" s="158">
        <f>+'8 Anexo III Inm. En Inversión'!H9</f>
        <v>64000</v>
      </c>
    </row>
    <row r="100" spans="1:2" ht="15.75" customHeight="1">
      <c r="A100" s="180" t="s">
        <v>93</v>
      </c>
      <c r="B100" s="158">
        <v>18578270</v>
      </c>
    </row>
    <row r="101" spans="1:2" ht="15.75" customHeight="1">
      <c r="A101" s="180" t="s">
        <v>57</v>
      </c>
      <c r="B101" s="158">
        <v>1839999.9999999998</v>
      </c>
    </row>
    <row r="102" spans="1:3" ht="15.75" customHeight="1">
      <c r="A102" s="180" t="s">
        <v>58</v>
      </c>
      <c r="B102" s="158">
        <f>471500+130000</f>
        <v>601500</v>
      </c>
      <c r="C102" s="227"/>
    </row>
    <row r="103" spans="1:2" ht="15.75" customHeight="1">
      <c r="A103" s="180" t="s">
        <v>168</v>
      </c>
      <c r="B103" s="158">
        <f>89700+104000+620000-64000</f>
        <v>749700</v>
      </c>
    </row>
    <row r="104" spans="1:2" ht="15.75" customHeight="1">
      <c r="A104" s="180" t="s">
        <v>59</v>
      </c>
      <c r="B104" s="158">
        <v>65550</v>
      </c>
    </row>
    <row r="105" spans="1:2" ht="15.75" customHeight="1">
      <c r="A105" s="180" t="s">
        <v>60</v>
      </c>
      <c r="B105" s="158">
        <v>47149.99999999999</v>
      </c>
    </row>
    <row r="106" spans="1:2" ht="15.75" customHeight="1">
      <c r="A106" s="180" t="s">
        <v>147</v>
      </c>
      <c r="B106" s="158">
        <v>166290</v>
      </c>
    </row>
    <row r="107" spans="1:2" ht="15.75" customHeight="1">
      <c r="A107" s="180" t="s">
        <v>27</v>
      </c>
      <c r="B107" s="158">
        <v>516904.5000000001</v>
      </c>
    </row>
    <row r="108" spans="1:2" ht="15.75" customHeight="1">
      <c r="A108" s="168" t="s">
        <v>61</v>
      </c>
      <c r="B108" s="169">
        <f>SUM(B94:B107)</f>
        <v>23170034.5</v>
      </c>
    </row>
    <row r="109" spans="1:2" ht="15.75" customHeight="1">
      <c r="A109" s="168" t="s">
        <v>108</v>
      </c>
      <c r="B109" s="169">
        <f>+B92+B108</f>
        <v>-959965.5</v>
      </c>
    </row>
    <row r="111" spans="1:2" ht="15.75" customHeight="1">
      <c r="A111" s="160" t="s">
        <v>53</v>
      </c>
      <c r="B111" s="158">
        <f>+B55+B80+B86</f>
        <v>0</v>
      </c>
    </row>
    <row r="113" spans="1:4" ht="15.75" customHeight="1">
      <c r="A113" s="127" t="s">
        <v>216</v>
      </c>
      <c r="B113" s="235"/>
      <c r="C113" s="236"/>
      <c r="D113" s="236"/>
    </row>
    <row r="114" spans="1:2" ht="15.75" customHeight="1">
      <c r="A114" s="232"/>
      <c r="B114" s="233"/>
    </row>
    <row r="115" spans="1:2" ht="15.75" customHeight="1">
      <c r="A115" s="127" t="s">
        <v>197</v>
      </c>
      <c r="B115" s="235">
        <v>2863240</v>
      </c>
    </row>
    <row r="116" spans="1:2" ht="15.75" customHeight="1">
      <c r="A116" s="232"/>
      <c r="B116" s="233"/>
    </row>
    <row r="117" spans="1:2" ht="15.75" customHeight="1">
      <c r="A117" s="127" t="s">
        <v>198</v>
      </c>
      <c r="B117" s="235">
        <v>17714600</v>
      </c>
    </row>
    <row r="118" spans="1:2" ht="15.75" customHeight="1">
      <c r="A118" s="232"/>
      <c r="B118" s="233"/>
    </row>
    <row r="119" spans="1:2" ht="15.75" customHeight="1">
      <c r="A119" s="127" t="s">
        <v>205</v>
      </c>
      <c r="B119" s="235">
        <v>1034999.9999999999</v>
      </c>
    </row>
    <row r="121" spans="1:4" ht="15.75" customHeight="1">
      <c r="A121" s="234" t="s">
        <v>234</v>
      </c>
      <c r="B121" s="236"/>
      <c r="C121" s="236"/>
      <c r="D121" s="236">
        <v>500000</v>
      </c>
    </row>
    <row r="123" ht="15.75" customHeight="1">
      <c r="A123" s="124" t="s">
        <v>233</v>
      </c>
    </row>
    <row r="125" ht="15.75" customHeight="1">
      <c r="A125" s="167" t="s">
        <v>170</v>
      </c>
    </row>
    <row r="126" ht="15.75" customHeight="1">
      <c r="A126" s="167" t="s">
        <v>171</v>
      </c>
    </row>
    <row r="127" ht="15.75" customHeight="1">
      <c r="A127" s="167" t="s">
        <v>172</v>
      </c>
    </row>
    <row r="128" ht="15.75" customHeight="1">
      <c r="A128" s="167" t="s">
        <v>184</v>
      </c>
    </row>
    <row r="129" ht="15.75" customHeight="1">
      <c r="A129" s="167" t="s">
        <v>185</v>
      </c>
    </row>
    <row r="130" ht="15.75" customHeight="1">
      <c r="A130" s="167" t="s">
        <v>186</v>
      </c>
    </row>
    <row r="132" ht="15.75" customHeight="1">
      <c r="A132" s="167" t="s">
        <v>173</v>
      </c>
    </row>
    <row r="133" ht="15.75" customHeight="1" thickBot="1"/>
    <row r="134" spans="1:3" ht="15.75" customHeight="1">
      <c r="A134" s="181" t="s">
        <v>178</v>
      </c>
      <c r="B134" s="245" t="s">
        <v>179</v>
      </c>
      <c r="C134" s="246"/>
    </row>
    <row r="135" spans="1:3" ht="15.75" customHeight="1">
      <c r="A135" s="182" t="s">
        <v>174</v>
      </c>
      <c r="B135" s="183" t="s">
        <v>50</v>
      </c>
      <c r="C135" s="184"/>
    </row>
    <row r="136" spans="1:3" ht="15.75" customHeight="1">
      <c r="A136" s="185" t="s">
        <v>55</v>
      </c>
      <c r="B136" s="186" t="s">
        <v>206</v>
      </c>
      <c r="C136" s="184"/>
    </row>
    <row r="137" spans="1:3" ht="15.75" customHeight="1">
      <c r="A137" s="185" t="s">
        <v>146</v>
      </c>
      <c r="B137" s="186" t="s">
        <v>177</v>
      </c>
      <c r="C137" s="184"/>
    </row>
    <row r="138" spans="1:3" ht="15.75" customHeight="1">
      <c r="A138" s="185" t="s">
        <v>56</v>
      </c>
      <c r="B138" s="186" t="s">
        <v>175</v>
      </c>
      <c r="C138" s="184"/>
    </row>
    <row r="139" spans="1:3" ht="15.75" customHeight="1">
      <c r="A139" s="185" t="s">
        <v>169</v>
      </c>
      <c r="B139" s="186" t="s">
        <v>176</v>
      </c>
      <c r="C139" s="184"/>
    </row>
    <row r="140" spans="1:3" ht="15.75" customHeight="1">
      <c r="A140" s="185" t="s">
        <v>57</v>
      </c>
      <c r="B140" s="186" t="s">
        <v>177</v>
      </c>
      <c r="C140" s="184"/>
    </row>
    <row r="141" spans="1:3" ht="15.75" customHeight="1">
      <c r="A141" s="185" t="s">
        <v>58</v>
      </c>
      <c r="B141" s="186" t="s">
        <v>177</v>
      </c>
      <c r="C141" s="184"/>
    </row>
    <row r="142" spans="1:3" ht="15.75" customHeight="1">
      <c r="A142" s="185" t="s">
        <v>168</v>
      </c>
      <c r="B142" s="186" t="s">
        <v>206</v>
      </c>
      <c r="C142" s="184"/>
    </row>
    <row r="143" spans="1:3" ht="15.75" customHeight="1">
      <c r="A143" s="185" t="s">
        <v>59</v>
      </c>
      <c r="B143" s="186" t="s">
        <v>176</v>
      </c>
      <c r="C143" s="184"/>
    </row>
    <row r="144" spans="1:3" ht="15.75" customHeight="1" thickBot="1">
      <c r="A144" s="187" t="s">
        <v>60</v>
      </c>
      <c r="B144" s="188" t="s">
        <v>176</v>
      </c>
      <c r="C144" s="189"/>
    </row>
    <row r="147" ht="15.75" customHeight="1">
      <c r="A147" s="231" t="s">
        <v>235</v>
      </c>
    </row>
    <row r="149" ht="15.75" customHeight="1">
      <c r="A149" s="167" t="s">
        <v>236</v>
      </c>
    </row>
    <row r="151" ht="15.75" customHeight="1">
      <c r="A151" s="159" t="s">
        <v>237</v>
      </c>
    </row>
    <row r="153" ht="15.75" customHeight="1">
      <c r="A153" s="167" t="s">
        <v>238</v>
      </c>
    </row>
    <row r="154" ht="15.75" customHeight="1">
      <c r="A154" s="167" t="s">
        <v>239</v>
      </c>
    </row>
    <row r="155" ht="15.75" customHeight="1">
      <c r="A155" s="167" t="s">
        <v>240</v>
      </c>
    </row>
    <row r="156" ht="15.75" customHeight="1">
      <c r="A156" s="167" t="s">
        <v>241</v>
      </c>
    </row>
    <row r="159" ht="15.75" customHeight="1">
      <c r="A159" s="159" t="s">
        <v>242</v>
      </c>
    </row>
    <row r="161" ht="15.75" customHeight="1">
      <c r="A161" s="167" t="s">
        <v>243</v>
      </c>
    </row>
    <row r="162" ht="15.75" customHeight="1">
      <c r="A162" s="167" t="s">
        <v>244</v>
      </c>
    </row>
    <row r="163" ht="15.75" customHeight="1">
      <c r="A163" s="167" t="s">
        <v>246</v>
      </c>
    </row>
    <row r="164" ht="15.75" customHeight="1">
      <c r="A164" s="167" t="s">
        <v>245</v>
      </c>
    </row>
    <row r="167" ht="15.75" customHeight="1">
      <c r="A167" s="159" t="s">
        <v>247</v>
      </c>
    </row>
    <row r="169" ht="15.75" customHeight="1">
      <c r="A169" s="167" t="s">
        <v>248</v>
      </c>
    </row>
    <row r="170" ht="15.75" customHeight="1">
      <c r="A170" s="167" t="s">
        <v>249</v>
      </c>
    </row>
    <row r="171" ht="15.75" customHeight="1">
      <c r="A171" s="167" t="s">
        <v>250</v>
      </c>
    </row>
    <row r="172" ht="15.75" customHeight="1">
      <c r="A172" s="167" t="s">
        <v>251</v>
      </c>
    </row>
  </sheetData>
  <sheetProtection/>
  <mergeCells count="1">
    <mergeCell ref="B134:C134"/>
  </mergeCells>
  <conditionalFormatting sqref="B19">
    <cfRule type="cellIs" priority="7" dxfId="3" operator="equal">
      <formula>"Ventas"</formula>
    </cfRule>
    <cfRule type="cellIs" priority="8" dxfId="2" operator="equal">
      <formula>"Compras"</formula>
    </cfRule>
    <cfRule type="cellIs" priority="9" dxfId="1" operator="equal">
      <formula>"Sueldos"</formula>
    </cfRule>
    <cfRule type="cellIs" priority="10" dxfId="4" operator="equal">
      <formula>"Imp"</formula>
    </cfRule>
  </conditionalFormatting>
  <conditionalFormatting sqref="B18">
    <cfRule type="cellIs" priority="6" dxfId="5" operator="equal">
      <formula>0</formula>
    </cfRule>
  </conditionalFormatting>
  <printOptions horizontalCentered="1"/>
  <pageMargins left="0.3937007874015748" right="0.3937007874015748" top="1.1811023622047245" bottom="0.3937007874015748" header="0.5905511811023623" footer="0"/>
  <pageSetup fitToHeight="2" horizontalDpi="600" verticalDpi="600" orientation="portrait" paperSize="9"/>
  <headerFooter alignWithMargins="0">
    <oddHeader>&amp;C&amp;"Times New Roman,Normal"&amp;9Caso Práctico Integrador
Cr. Hernán Ávila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7"/>
  <sheetViews>
    <sheetView zoomScale="140" zoomScaleNormal="140" workbookViewId="0" topLeftCell="A4">
      <selection activeCell="H28" sqref="H28"/>
    </sheetView>
  </sheetViews>
  <sheetFormatPr defaultColWidth="11.57421875" defaultRowHeight="15"/>
  <cols>
    <col min="1" max="1" width="22.7109375" style="45" customWidth="1"/>
    <col min="2" max="2" width="14.421875" style="45" customWidth="1"/>
    <col min="3" max="4" width="11.421875" style="45" customWidth="1"/>
    <col min="5" max="5" width="13.28125" style="45" bestFit="1" customWidth="1"/>
    <col min="6" max="6" width="12.421875" style="45" bestFit="1" customWidth="1"/>
    <col min="7" max="7" width="12.140625" style="45" bestFit="1" customWidth="1"/>
    <col min="8" max="8" width="11.421875" style="45" customWidth="1"/>
    <col min="9" max="9" width="12.7109375" style="45" bestFit="1" customWidth="1"/>
    <col min="10" max="10" width="12.28125" style="45" customWidth="1"/>
    <col min="11" max="16384" width="11.421875" style="45" customWidth="1"/>
  </cols>
  <sheetData>
    <row r="1" s="79" customFormat="1" ht="12.75">
      <c r="A1" s="78" t="str">
        <f>+'2 ESP'!A1</f>
        <v>COSQUIN S.R.L.</v>
      </c>
    </row>
    <row r="2" s="79" customFormat="1" ht="12.75">
      <c r="A2" s="80" t="s">
        <v>226</v>
      </c>
    </row>
    <row r="3" s="79" customFormat="1" ht="12.75">
      <c r="A3" s="81"/>
    </row>
    <row r="4" s="79" customFormat="1" ht="13.5" thickBot="1"/>
    <row r="5" spans="1:10" s="79" customFormat="1" ht="12.75">
      <c r="A5" s="82"/>
      <c r="B5" s="264" t="s">
        <v>67</v>
      </c>
      <c r="C5" s="265"/>
      <c r="D5" s="265"/>
      <c r="E5" s="266"/>
      <c r="F5" s="267" t="s">
        <v>68</v>
      </c>
      <c r="G5" s="268"/>
      <c r="H5" s="268"/>
      <c r="I5" s="269"/>
      <c r="J5" s="83" t="s">
        <v>69</v>
      </c>
    </row>
    <row r="6" spans="1:10" s="89" customFormat="1" ht="12.75">
      <c r="A6" s="84" t="s">
        <v>70</v>
      </c>
      <c r="B6" s="85" t="s">
        <v>71</v>
      </c>
      <c r="C6" s="86" t="s">
        <v>72</v>
      </c>
      <c r="D6" s="86" t="s">
        <v>73</v>
      </c>
      <c r="E6" s="87" t="s">
        <v>74</v>
      </c>
      <c r="F6" s="85" t="s">
        <v>75</v>
      </c>
      <c r="G6" s="86" t="s">
        <v>76</v>
      </c>
      <c r="H6" s="86" t="s">
        <v>77</v>
      </c>
      <c r="I6" s="87" t="s">
        <v>78</v>
      </c>
      <c r="J6" s="88" t="s">
        <v>158</v>
      </c>
    </row>
    <row r="7" spans="1:12" ht="12.75">
      <c r="A7" s="90" t="s">
        <v>114</v>
      </c>
      <c r="B7" s="131">
        <v>144000</v>
      </c>
      <c r="C7" s="132">
        <v>20000</v>
      </c>
      <c r="D7" s="132"/>
      <c r="E7" s="133">
        <v>164000</v>
      </c>
      <c r="F7" s="131">
        <v>2400</v>
      </c>
      <c r="G7" s="132"/>
      <c r="H7" s="132">
        <v>14000</v>
      </c>
      <c r="I7" s="133">
        <v>16400</v>
      </c>
      <c r="J7" s="134">
        <v>147600</v>
      </c>
      <c r="K7" s="135"/>
      <c r="L7" s="135"/>
    </row>
    <row r="8" spans="1:12" ht="12.75">
      <c r="A8" s="90" t="s">
        <v>80</v>
      </c>
      <c r="B8" s="131">
        <v>171200</v>
      </c>
      <c r="C8" s="132"/>
      <c r="D8" s="132"/>
      <c r="E8" s="133">
        <v>171200</v>
      </c>
      <c r="F8" s="131">
        <v>171200</v>
      </c>
      <c r="G8" s="132"/>
      <c r="H8" s="132">
        <v>0</v>
      </c>
      <c r="I8" s="133">
        <v>171200</v>
      </c>
      <c r="J8" s="134">
        <v>0</v>
      </c>
      <c r="K8" s="135"/>
      <c r="L8" s="135"/>
    </row>
    <row r="9" spans="1:12" ht="12.75">
      <c r="A9" s="90" t="s">
        <v>81</v>
      </c>
      <c r="B9" s="131">
        <v>600000</v>
      </c>
      <c r="C9" s="132">
        <v>320000</v>
      </c>
      <c r="D9" s="132"/>
      <c r="E9" s="133">
        <v>920000</v>
      </c>
      <c r="F9" s="131">
        <v>60000</v>
      </c>
      <c r="G9" s="132"/>
      <c r="H9" s="132">
        <v>74000</v>
      </c>
      <c r="I9" s="133">
        <v>134000</v>
      </c>
      <c r="J9" s="134">
        <v>786000</v>
      </c>
      <c r="K9" s="135"/>
      <c r="L9" s="135"/>
    </row>
    <row r="10" spans="1:12" ht="12.75">
      <c r="A10" s="90" t="s">
        <v>208</v>
      </c>
      <c r="B10" s="131">
        <v>7000000</v>
      </c>
      <c r="C10" s="132"/>
      <c r="D10" s="132"/>
      <c r="E10" s="133">
        <v>7000000</v>
      </c>
      <c r="F10" s="131">
        <v>448000</v>
      </c>
      <c r="G10" s="132"/>
      <c r="H10" s="132">
        <v>112000</v>
      </c>
      <c r="I10" s="133">
        <v>560000</v>
      </c>
      <c r="J10" s="134">
        <v>6440000</v>
      </c>
      <c r="K10" s="135"/>
      <c r="L10" s="135"/>
    </row>
    <row r="11" spans="1:12" ht="12.75">
      <c r="A11" s="90"/>
      <c r="B11" s="131"/>
      <c r="C11" s="132"/>
      <c r="D11" s="132"/>
      <c r="E11" s="133"/>
      <c r="F11" s="131"/>
      <c r="G11" s="132"/>
      <c r="H11" s="132"/>
      <c r="I11" s="133"/>
      <c r="J11" s="134"/>
      <c r="K11" s="135"/>
      <c r="L11" s="135"/>
    </row>
    <row r="12" spans="1:12" ht="13.5" thickBot="1">
      <c r="A12" s="91" t="s">
        <v>82</v>
      </c>
      <c r="B12" s="136">
        <v>7915200</v>
      </c>
      <c r="C12" s="136">
        <v>340000</v>
      </c>
      <c r="D12" s="136">
        <v>0</v>
      </c>
      <c r="E12" s="136">
        <v>8255200</v>
      </c>
      <c r="F12" s="136">
        <v>681600</v>
      </c>
      <c r="G12" s="136">
        <v>0</v>
      </c>
      <c r="H12" s="136">
        <v>200000</v>
      </c>
      <c r="I12" s="136">
        <v>881600</v>
      </c>
      <c r="J12" s="136">
        <v>7373600</v>
      </c>
      <c r="K12" s="135"/>
      <c r="L12" s="135"/>
    </row>
    <row r="13" spans="1:12" ht="12.75">
      <c r="A13" s="92"/>
      <c r="B13" s="122"/>
      <c r="C13" s="122"/>
      <c r="D13" s="122"/>
      <c r="E13" s="122"/>
      <c r="F13" s="122"/>
      <c r="G13" s="122"/>
      <c r="H13" s="122"/>
      <c r="I13" s="122"/>
      <c r="J13" s="122"/>
      <c r="K13" s="135"/>
      <c r="L13" s="135"/>
    </row>
    <row r="14" spans="2:12" ht="12.75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2:12" ht="12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2:12" ht="12.75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2:12" ht="12.75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</sheetData>
  <sheetProtection/>
  <mergeCells count="2">
    <mergeCell ref="B5:E5"/>
    <mergeCell ref="F5:I5"/>
  </mergeCells>
  <printOptions horizontalCentered="1"/>
  <pageMargins left="0.3937007874015748" right="0.3937007874015748" top="1.1811023622047245" bottom="0.3937007874015748" header="0.5905511811023623" footer="0"/>
  <pageSetup fitToHeight="1" fitToWidth="1" horizontalDpi="600" verticalDpi="600" orientation="landscape" paperSize="9" scale="98"/>
  <headerFooter alignWithMargins="0">
    <oddHeader>&amp;C&amp;"Times New Roman,Normal"&amp;9Caso Práctico Integrador
Cr. Hernán Ávila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="140" zoomScaleNormal="140" workbookViewId="0" topLeftCell="A1">
      <selection activeCell="G27" sqref="G27"/>
    </sheetView>
  </sheetViews>
  <sheetFormatPr defaultColWidth="11.57421875" defaultRowHeight="15"/>
  <cols>
    <col min="1" max="1" width="31.7109375" style="62" bestFit="1" customWidth="1"/>
    <col min="2" max="2" width="12.421875" style="63" customWidth="1"/>
    <col min="3" max="3" width="11.7109375" style="63" bestFit="1" customWidth="1"/>
    <col min="4" max="4" width="14.140625" style="63" bestFit="1" customWidth="1"/>
    <col min="5" max="9" width="11.421875" style="63" customWidth="1"/>
    <col min="10" max="16384" width="11.421875" style="62" customWidth="1"/>
  </cols>
  <sheetData>
    <row r="1" spans="1:4" ht="12.75">
      <c r="A1" s="65" t="str">
        <f>+Enunciado!A14</f>
        <v>COSQUIN S.R.L.</v>
      </c>
      <c r="B1" s="76" t="e">
        <f>SUM(B2:B34)</f>
        <v>#REF!</v>
      </c>
      <c r="C1" s="76" t="e">
        <f>SUM(C2:C34)</f>
        <v>#REF!</v>
      </c>
      <c r="D1" s="76" t="e">
        <f>+B1-C1</f>
        <v>#REF!</v>
      </c>
    </row>
    <row r="2" ht="12.75">
      <c r="A2" s="65" t="str">
        <f>+Enunciado!A15</f>
        <v>ESTADOS CONTABLES AL 31/12/2017</v>
      </c>
    </row>
    <row r="3" ht="12.75">
      <c r="A3" s="65" t="s">
        <v>163</v>
      </c>
    </row>
    <row r="5" spans="1:3" ht="12.75">
      <c r="A5" s="66" t="s">
        <v>88</v>
      </c>
      <c r="B5" s="69">
        <f>+'7 Anexo II. Costos'!B13-'7 Anexo II. Costos'!B7</f>
        <v>0</v>
      </c>
      <c r="C5" s="72"/>
    </row>
    <row r="6" spans="1:3" ht="12.75">
      <c r="A6" s="40" t="s">
        <v>93</v>
      </c>
      <c r="B6" s="70" t="e">
        <f>+C7+C8-B5</f>
        <v>#REF!</v>
      </c>
      <c r="C6" s="73"/>
    </row>
    <row r="7" spans="1:3" ht="12.75">
      <c r="A7" s="40" t="s">
        <v>62</v>
      </c>
      <c r="B7" s="73"/>
      <c r="C7" s="70" t="e">
        <f>+Enunciado!#REF!</f>
        <v>#REF!</v>
      </c>
    </row>
    <row r="8" spans="1:3" ht="12.75">
      <c r="A8" s="75" t="s">
        <v>54</v>
      </c>
      <c r="B8" s="74"/>
      <c r="C8" s="71">
        <f>+'6 Anexo I. Gastos'!C6</f>
        <v>0</v>
      </c>
    </row>
    <row r="9" spans="2:3" ht="12.75">
      <c r="B9" s="77"/>
      <c r="C9" s="77"/>
    </row>
    <row r="11" spans="1:3" ht="12.75">
      <c r="A11" s="67" t="s">
        <v>27</v>
      </c>
      <c r="B11" s="69">
        <f>-'3 ER'!B21</f>
        <v>0</v>
      </c>
      <c r="C11" s="72"/>
    </row>
    <row r="12" spans="1:3" ht="12.75">
      <c r="A12" s="68" t="s">
        <v>137</v>
      </c>
      <c r="B12" s="74"/>
      <c r="C12" s="71">
        <f>+B11</f>
        <v>0</v>
      </c>
    </row>
  </sheetData>
  <sheetProtection/>
  <printOptions horizontalCentered="1"/>
  <pageMargins left="0.3937007874015748" right="0.3937007874015748" top="1.1811023622047245" bottom="0.3937007874015748" header="0.5905511811023623" footer="0"/>
  <pageSetup horizontalDpi="600" verticalDpi="600" orientation="portrait" paperSize="9"/>
  <headerFooter alignWithMargins="0">
    <oddHeader>&amp;C&amp;"Times New Roman,Normal"&amp;9Caso Práctico Integrador
Cr. Hernán Ávila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87"/>
  <sheetViews>
    <sheetView zoomScale="130" zoomScaleNormal="130" workbookViewId="0" topLeftCell="A1">
      <selection activeCell="F87" sqref="F87"/>
    </sheetView>
  </sheetViews>
  <sheetFormatPr defaultColWidth="11.57421875" defaultRowHeight="15"/>
  <cols>
    <col min="1" max="1" width="21.140625" style="2" customWidth="1"/>
    <col min="2" max="2" width="11.421875" style="2" customWidth="1"/>
    <col min="3" max="3" width="12.28125" style="2" customWidth="1"/>
    <col min="4" max="4" width="11.421875" style="2" customWidth="1"/>
    <col min="5" max="5" width="12.7109375" style="2" bestFit="1" customWidth="1"/>
    <col min="6" max="6" width="13.7109375" style="2" customWidth="1"/>
    <col min="7" max="16384" width="11.421875" style="2" customWidth="1"/>
  </cols>
  <sheetData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 hidden="1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247" t="str">
        <f>+'2 ESP'!A1</f>
        <v>COSQUIN S.R.L.</v>
      </c>
      <c r="B31" s="247"/>
      <c r="C31" s="247"/>
      <c r="D31" s="247"/>
      <c r="E31" s="247"/>
      <c r="F31" s="247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247" t="s">
        <v>148</v>
      </c>
      <c r="B49" s="247"/>
      <c r="C49" s="247"/>
      <c r="D49" s="247"/>
      <c r="E49" s="247"/>
      <c r="F49" s="247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248">
        <v>43100</v>
      </c>
      <c r="B55" s="248"/>
      <c r="C55" s="248"/>
      <c r="D55" s="248"/>
      <c r="E55" s="248"/>
      <c r="F55" s="248"/>
      <c r="G55" s="3"/>
    </row>
    <row r="64" spans="1:7" ht="15" customHeight="1">
      <c r="A64" s="4"/>
      <c r="B64" s="5"/>
      <c r="C64" s="5"/>
      <c r="D64" s="5"/>
      <c r="E64" s="5"/>
      <c r="F64" s="6"/>
      <c r="G64" s="7"/>
    </row>
    <row r="65" spans="1:7" ht="15" customHeight="1">
      <c r="A65" s="8" t="s">
        <v>0</v>
      </c>
      <c r="B65" s="9" t="str">
        <f>+A31</f>
        <v>COSQUIN S.R.L.</v>
      </c>
      <c r="C65" s="7"/>
      <c r="D65" s="7"/>
      <c r="E65" s="7"/>
      <c r="F65" s="10"/>
      <c r="G65" s="7"/>
    </row>
    <row r="66" spans="1:7" ht="15" customHeight="1">
      <c r="A66" s="11"/>
      <c r="B66" s="12"/>
      <c r="C66" s="12"/>
      <c r="D66" s="12"/>
      <c r="E66" s="12"/>
      <c r="F66" s="13"/>
      <c r="G66" s="7"/>
    </row>
    <row r="67" spans="1:7" ht="15" customHeight="1">
      <c r="A67" s="4"/>
      <c r="B67" s="5"/>
      <c r="C67" s="5"/>
      <c r="D67" s="5"/>
      <c r="E67" s="5"/>
      <c r="F67" s="6"/>
      <c r="G67" s="7"/>
    </row>
    <row r="68" spans="1:7" ht="15" customHeight="1">
      <c r="A68" s="8" t="s">
        <v>1</v>
      </c>
      <c r="B68" s="9" t="s">
        <v>201</v>
      </c>
      <c r="C68" s="7"/>
      <c r="D68" s="7"/>
      <c r="E68" s="7"/>
      <c r="F68" s="10"/>
      <c r="G68" s="7"/>
    </row>
    <row r="69" spans="1:7" ht="15" customHeight="1">
      <c r="A69" s="11"/>
      <c r="B69" s="14"/>
      <c r="C69" s="12"/>
      <c r="D69" s="12"/>
      <c r="E69" s="12"/>
      <c r="F69" s="13"/>
      <c r="G69" s="7"/>
    </row>
    <row r="70" spans="1:7" ht="15" customHeight="1">
      <c r="A70" s="4"/>
      <c r="B70" s="5"/>
      <c r="C70" s="5"/>
      <c r="D70" s="5"/>
      <c r="E70" s="5"/>
      <c r="F70" s="6"/>
      <c r="G70" s="7"/>
    </row>
    <row r="71" spans="1:7" ht="15" customHeight="1">
      <c r="A71" s="8" t="s">
        <v>2</v>
      </c>
      <c r="B71" s="9" t="s">
        <v>200</v>
      </c>
      <c r="C71" s="7"/>
      <c r="D71" s="7"/>
      <c r="E71" s="7"/>
      <c r="F71" s="10"/>
      <c r="G71" s="7"/>
    </row>
    <row r="72" spans="1:7" ht="15" customHeight="1">
      <c r="A72" s="11"/>
      <c r="B72" s="12"/>
      <c r="C72" s="12"/>
      <c r="D72" s="12"/>
      <c r="E72" s="12"/>
      <c r="F72" s="13"/>
      <c r="G72" s="7"/>
    </row>
    <row r="73" spans="1:6" ht="15" customHeight="1">
      <c r="A73" s="4"/>
      <c r="B73" s="5"/>
      <c r="C73" s="5"/>
      <c r="D73" s="5"/>
      <c r="E73" s="5"/>
      <c r="F73" s="6"/>
    </row>
    <row r="74" spans="1:6" ht="15" customHeight="1">
      <c r="A74" s="249" t="s">
        <v>3</v>
      </c>
      <c r="B74" s="250"/>
      <c r="C74" s="250"/>
      <c r="D74" s="250"/>
      <c r="E74" s="250"/>
      <c r="F74" s="251"/>
    </row>
    <row r="75" spans="1:6" ht="15" customHeight="1">
      <c r="A75" s="8" t="s">
        <v>157</v>
      </c>
      <c r="B75" s="7"/>
      <c r="C75" s="7"/>
      <c r="D75" s="7"/>
      <c r="E75" s="7"/>
      <c r="F75" s="10"/>
    </row>
    <row r="76" spans="1:6" ht="15" customHeight="1">
      <c r="A76" s="8"/>
      <c r="B76" s="7"/>
      <c r="C76" s="7"/>
      <c r="D76" s="7"/>
      <c r="E76" s="7"/>
      <c r="F76" s="10"/>
    </row>
    <row r="77" spans="1:6" ht="15" customHeight="1">
      <c r="A77" s="11"/>
      <c r="B77" s="12"/>
      <c r="C77" s="12"/>
      <c r="D77" s="12"/>
      <c r="E77" s="12"/>
      <c r="F77" s="13"/>
    </row>
    <row r="78" spans="1:6" ht="15" customHeight="1">
      <c r="A78" s="15"/>
      <c r="B78" s="4"/>
      <c r="C78" s="5"/>
      <c r="D78" s="5"/>
      <c r="E78" s="5"/>
      <c r="F78" s="6"/>
    </row>
    <row r="79" spans="1:6" ht="15" customHeight="1">
      <c r="A79" s="16"/>
      <c r="B79" s="8" t="s">
        <v>144</v>
      </c>
      <c r="C79" s="7"/>
      <c r="D79" s="7"/>
      <c r="E79" s="7"/>
      <c r="F79" s="10"/>
    </row>
    <row r="80" spans="1:6" ht="15" customHeight="1">
      <c r="A80" s="16" t="s">
        <v>4</v>
      </c>
      <c r="B80" s="11"/>
      <c r="C80" s="12"/>
      <c r="D80" s="12"/>
      <c r="E80" s="12"/>
      <c r="F80" s="13"/>
    </row>
    <row r="81" spans="1:6" ht="15" customHeight="1">
      <c r="A81" s="16" t="s">
        <v>5</v>
      </c>
      <c r="B81" s="7"/>
      <c r="C81" s="7"/>
      <c r="D81" s="7"/>
      <c r="E81" s="7"/>
      <c r="F81" s="10"/>
    </row>
    <row r="82" spans="1:6" ht="15" customHeight="1">
      <c r="A82" s="16"/>
      <c r="B82" s="7" t="s">
        <v>145</v>
      </c>
      <c r="C82" s="7"/>
      <c r="D82" s="7"/>
      <c r="E82" s="7"/>
      <c r="F82" s="10"/>
    </row>
    <row r="83" spans="1:6" ht="15" customHeight="1">
      <c r="A83" s="17"/>
      <c r="B83" s="12"/>
      <c r="C83" s="12"/>
      <c r="D83" s="12"/>
      <c r="E83" s="12"/>
      <c r="F83" s="13"/>
    </row>
    <row r="84" spans="1:6" ht="12.75">
      <c r="A84" s="4"/>
      <c r="B84" s="5"/>
      <c r="C84" s="5"/>
      <c r="D84" s="5"/>
      <c r="E84" s="5"/>
      <c r="F84" s="6"/>
    </row>
    <row r="85" spans="1:6" ht="10.5" customHeight="1">
      <c r="A85" s="252" t="s">
        <v>6</v>
      </c>
      <c r="B85" s="253"/>
      <c r="C85" s="253"/>
      <c r="D85" s="253"/>
      <c r="E85" s="253"/>
      <c r="F85" s="254"/>
    </row>
    <row r="86" spans="1:6" ht="12.75">
      <c r="A86" s="4" t="s">
        <v>202</v>
      </c>
      <c r="B86" s="220">
        <f>+'4 EEPN'!B10</f>
        <v>8000000</v>
      </c>
      <c r="C86" s="5"/>
      <c r="D86" s="5"/>
      <c r="E86" s="5"/>
      <c r="F86" s="6"/>
    </row>
    <row r="87" spans="1:6" ht="12.75">
      <c r="A87" s="11" t="s">
        <v>203</v>
      </c>
      <c r="B87" s="221">
        <f>+B86</f>
        <v>8000000</v>
      </c>
      <c r="C87" s="12"/>
      <c r="D87" s="12"/>
      <c r="E87" s="12"/>
      <c r="F87" s="13"/>
    </row>
  </sheetData>
  <sheetProtection/>
  <mergeCells count="5">
    <mergeCell ref="A31:F31"/>
    <mergeCell ref="A49:F49"/>
    <mergeCell ref="A55:F55"/>
    <mergeCell ref="A74:F74"/>
    <mergeCell ref="A85:F85"/>
  </mergeCells>
  <printOptions horizontalCentered="1"/>
  <pageMargins left="0.3937007874015748" right="0.3937007874015748" top="1.1811023622047245" bottom="0.3937007874015748" header="0.5905511811023623" footer="0"/>
  <pageSetup horizontalDpi="600" verticalDpi="600" orientation="portrait" paperSize="9"/>
  <headerFooter alignWithMargins="0">
    <oddHeader>&amp;C&amp;"Times New Roman,Normal"&amp;9Caso Práctico Integrador
Cr. Hernán Ávila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="170" zoomScaleNormal="170" workbookViewId="0" topLeftCell="A5">
      <selection activeCell="E15" sqref="E15"/>
    </sheetView>
  </sheetViews>
  <sheetFormatPr defaultColWidth="11.57421875" defaultRowHeight="15"/>
  <cols>
    <col min="1" max="1" width="29.7109375" style="19" customWidth="1"/>
    <col min="2" max="2" width="11.421875" style="19" customWidth="1"/>
    <col min="3" max="3" width="8.00390625" style="19" customWidth="1"/>
    <col min="4" max="4" width="29.7109375" style="19" customWidth="1"/>
    <col min="5" max="5" width="11.7109375" style="19" bestFit="1" customWidth="1"/>
    <col min="6" max="6" width="11.421875" style="29" customWidth="1"/>
    <col min="7" max="16384" width="11.421875" style="19" customWidth="1"/>
  </cols>
  <sheetData>
    <row r="1" spans="1:6" ht="12.75">
      <c r="A1" s="18" t="s">
        <v>196</v>
      </c>
      <c r="B1" s="18"/>
      <c r="F1" s="19"/>
    </row>
    <row r="2" spans="1:6" ht="12.75">
      <c r="A2" s="21" t="s">
        <v>149</v>
      </c>
      <c r="B2" s="20"/>
      <c r="F2" s="19"/>
    </row>
    <row r="3" spans="2:6" ht="12.75">
      <c r="B3" s="21"/>
      <c r="F3" s="19"/>
    </row>
    <row r="4" spans="1:6" ht="12.75">
      <c r="A4" s="22" t="s">
        <v>7</v>
      </c>
      <c r="B4" s="23">
        <v>43100</v>
      </c>
      <c r="D4" s="22" t="s">
        <v>8</v>
      </c>
      <c r="E4" s="23">
        <v>43100</v>
      </c>
      <c r="F4" s="19"/>
    </row>
    <row r="5" ht="12.75">
      <c r="F5" s="19"/>
    </row>
    <row r="6" spans="1:6" ht="12.75">
      <c r="A6" s="24" t="s">
        <v>9</v>
      </c>
      <c r="B6" s="24"/>
      <c r="D6" s="24" t="s">
        <v>10</v>
      </c>
      <c r="E6" s="24"/>
      <c r="F6" s="19"/>
    </row>
    <row r="7" spans="4:6" ht="12.75">
      <c r="D7" s="25" t="s">
        <v>11</v>
      </c>
      <c r="E7" s="25"/>
      <c r="F7" s="19"/>
    </row>
    <row r="8" spans="1:5" ht="12.75">
      <c r="A8" s="119" t="s">
        <v>12</v>
      </c>
      <c r="B8" s="222"/>
      <c r="D8" s="26" t="s">
        <v>180</v>
      </c>
      <c r="E8" s="223"/>
    </row>
    <row r="9" spans="1:6" ht="12.75">
      <c r="A9" s="48" t="s">
        <v>133</v>
      </c>
      <c r="B9" s="222"/>
      <c r="D9" s="19" t="s">
        <v>181</v>
      </c>
      <c r="E9" s="223"/>
      <c r="F9" s="19"/>
    </row>
    <row r="10" spans="1:6" ht="12.75">
      <c r="A10" s="48" t="s">
        <v>134</v>
      </c>
      <c r="B10" s="222"/>
      <c r="D10" s="26" t="s">
        <v>182</v>
      </c>
      <c r="E10" s="223"/>
      <c r="F10" s="19"/>
    </row>
    <row r="11" spans="1:6" ht="12.75">
      <c r="A11" s="48" t="s">
        <v>135</v>
      </c>
      <c r="B11" s="222"/>
      <c r="D11" s="26" t="s">
        <v>183</v>
      </c>
      <c r="E11" s="223"/>
      <c r="F11" s="19"/>
    </row>
    <row r="12" spans="1:6" ht="12.75">
      <c r="A12" s="119" t="s">
        <v>136</v>
      </c>
      <c r="B12" s="222"/>
      <c r="D12" s="27" t="s">
        <v>13</v>
      </c>
      <c r="E12" s="224"/>
      <c r="F12" s="19"/>
    </row>
    <row r="13" spans="2:6" ht="12.75">
      <c r="B13" s="223"/>
      <c r="E13" s="223"/>
      <c r="F13" s="19"/>
    </row>
    <row r="14" spans="1:6" ht="12.75">
      <c r="A14" s="27" t="s">
        <v>14</v>
      </c>
      <c r="B14" s="224"/>
      <c r="D14" s="24" t="s">
        <v>15</v>
      </c>
      <c r="E14" s="223"/>
      <c r="F14" s="19"/>
    </row>
    <row r="15" spans="2:6" ht="12.75">
      <c r="B15" s="223"/>
      <c r="D15" s="26" t="s">
        <v>183</v>
      </c>
      <c r="E15" s="223"/>
      <c r="F15" s="19"/>
    </row>
    <row r="16" spans="1:6" ht="12.75">
      <c r="A16" s="24" t="s">
        <v>16</v>
      </c>
      <c r="B16" s="225"/>
      <c r="E16" s="223"/>
      <c r="F16" s="19"/>
    </row>
    <row r="17" spans="2:6" ht="12.75">
      <c r="B17" s="223"/>
      <c r="D17" s="27" t="s">
        <v>17</v>
      </c>
      <c r="E17" s="224"/>
      <c r="F17" s="19"/>
    </row>
    <row r="18" spans="1:6" ht="12.75">
      <c r="A18" s="19" t="s">
        <v>223</v>
      </c>
      <c r="B18" s="223"/>
      <c r="E18" s="223"/>
      <c r="F18" s="19"/>
    </row>
    <row r="19" spans="1:6" ht="13.5" thickBot="1">
      <c r="A19" s="19" t="s">
        <v>224</v>
      </c>
      <c r="B19" s="223"/>
      <c r="D19" s="28" t="s">
        <v>19</v>
      </c>
      <c r="E19" s="226"/>
      <c r="F19" s="19"/>
    </row>
    <row r="20" spans="2:6" ht="12.75">
      <c r="B20" s="223"/>
      <c r="E20" s="223"/>
      <c r="F20" s="19"/>
    </row>
    <row r="21" spans="1:6" ht="13.5" thickBot="1">
      <c r="A21" s="27" t="s">
        <v>18</v>
      </c>
      <c r="B21" s="224"/>
      <c r="D21" s="28" t="s">
        <v>20</v>
      </c>
      <c r="E21" s="226"/>
      <c r="F21" s="19"/>
    </row>
    <row r="22" spans="2:6" ht="12.75">
      <c r="B22" s="223"/>
      <c r="D22" s="19" t="s">
        <v>165</v>
      </c>
      <c r="E22" s="223"/>
      <c r="F22" s="19"/>
    </row>
    <row r="23" spans="2:5" ht="12.75">
      <c r="B23" s="223"/>
      <c r="E23" s="223"/>
    </row>
    <row r="24" spans="1:6" ht="13.5" thickBot="1">
      <c r="A24" s="28" t="s">
        <v>21</v>
      </c>
      <c r="B24" s="226"/>
      <c r="D24" s="28" t="s">
        <v>22</v>
      </c>
      <c r="E24" s="226"/>
      <c r="F24" s="19"/>
    </row>
    <row r="25" spans="2:6" ht="12.75">
      <c r="B25" s="223"/>
      <c r="E25" s="223"/>
      <c r="F25" s="19"/>
    </row>
    <row r="26" spans="2:6" ht="12.75">
      <c r="B26" s="223"/>
      <c r="E26" s="223"/>
      <c r="F26" s="19"/>
    </row>
    <row r="27" spans="2:6" ht="12.75">
      <c r="B27" s="223"/>
      <c r="E27" s="223"/>
      <c r="F27" s="19"/>
    </row>
    <row r="28" spans="2:6" ht="12.75">
      <c r="B28" s="223"/>
      <c r="E28" s="223"/>
      <c r="F28" s="19"/>
    </row>
    <row r="29" ht="12.75">
      <c r="F29" s="19"/>
    </row>
    <row r="30" spans="4:6" ht="12.75">
      <c r="D30" s="29"/>
      <c r="E30" s="29"/>
      <c r="F30" s="19"/>
    </row>
  </sheetData>
  <sheetProtection/>
  <printOptions horizontalCentered="1"/>
  <pageMargins left="0.3937007874015748" right="0.3937007874015748" top="1.1811023622047245" bottom="0.3937007874015748" header="0.5905511811023623" footer="0"/>
  <pageSetup horizontalDpi="600" verticalDpi="600" orientation="landscape" paperSize="9"/>
  <headerFooter alignWithMargins="0">
    <oddHeader>&amp;C&amp;"Times New Roman,Normal"&amp;9Caso Práctico Integrador
Cr. Hernán Ávila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zoomScale="170" zoomScaleNormal="170" workbookViewId="0" topLeftCell="A1">
      <selection activeCell="A33" sqref="A33"/>
    </sheetView>
  </sheetViews>
  <sheetFormatPr defaultColWidth="11.57421875" defaultRowHeight="15"/>
  <cols>
    <col min="1" max="1" width="38.7109375" style="30" customWidth="1"/>
    <col min="2" max="2" width="12.7109375" style="30" customWidth="1"/>
    <col min="3" max="16384" width="11.421875" style="30" customWidth="1"/>
  </cols>
  <sheetData>
    <row r="1" spans="1:2" ht="12.75">
      <c r="A1" s="18" t="s">
        <v>196</v>
      </c>
      <c r="B1" s="18"/>
    </row>
    <row r="2" spans="1:2" ht="12.75">
      <c r="A2" s="20" t="s">
        <v>150</v>
      </c>
      <c r="B2" s="20"/>
    </row>
    <row r="3" spans="1:2" ht="12.75">
      <c r="A3" s="20"/>
      <c r="B3" s="20"/>
    </row>
    <row r="5" ht="12.75">
      <c r="B5" s="23">
        <v>43100</v>
      </c>
    </row>
    <row r="7" spans="1:4" ht="13.5" customHeight="1">
      <c r="A7" s="30" t="s">
        <v>23</v>
      </c>
      <c r="B7" s="137"/>
      <c r="C7" s="137"/>
      <c r="D7" s="137"/>
    </row>
    <row r="8" spans="2:4" ht="13.5" customHeight="1">
      <c r="B8" s="137"/>
      <c r="C8" s="137"/>
      <c r="D8" s="137"/>
    </row>
    <row r="9" spans="1:4" ht="12.75">
      <c r="A9" s="30" t="s">
        <v>24</v>
      </c>
      <c r="B9" s="137"/>
      <c r="C9" s="137"/>
      <c r="D9" s="137"/>
    </row>
    <row r="10" spans="2:4" ht="12.75">
      <c r="B10" s="137"/>
      <c r="C10" s="137"/>
      <c r="D10" s="137"/>
    </row>
    <row r="11" spans="1:4" ht="12.75">
      <c r="A11" s="30" t="s">
        <v>25</v>
      </c>
      <c r="B11" s="137"/>
      <c r="C11" s="137"/>
      <c r="D11" s="137"/>
    </row>
    <row r="12" spans="2:4" ht="12.75">
      <c r="B12" s="137"/>
      <c r="C12" s="137"/>
      <c r="D12" s="137"/>
    </row>
    <row r="13" spans="1:4" ht="12.75">
      <c r="A13" s="30" t="s">
        <v>164</v>
      </c>
      <c r="B13" s="137"/>
      <c r="C13" s="137"/>
      <c r="D13" s="137"/>
    </row>
    <row r="14" spans="2:4" ht="12.75">
      <c r="B14" s="137"/>
      <c r="C14" s="137"/>
      <c r="D14" s="137"/>
    </row>
    <row r="15" spans="1:4" ht="12.75">
      <c r="A15" s="30" t="s">
        <v>217</v>
      </c>
      <c r="B15" s="137"/>
      <c r="C15" s="137"/>
      <c r="D15" s="137"/>
    </row>
    <row r="16" spans="2:4" ht="12.75">
      <c r="B16" s="137"/>
      <c r="C16" s="137"/>
      <c r="D16" s="137"/>
    </row>
    <row r="17" spans="1:4" ht="12.75">
      <c r="A17" s="30" t="s">
        <v>219</v>
      </c>
      <c r="B17" s="137"/>
      <c r="C17" s="137"/>
      <c r="D17" s="137"/>
    </row>
    <row r="18" spans="2:4" ht="12.75">
      <c r="B18" s="137"/>
      <c r="C18" s="137"/>
      <c r="D18" s="137"/>
    </row>
    <row r="19" spans="1:4" ht="12.75">
      <c r="A19" s="31" t="s">
        <v>26</v>
      </c>
      <c r="B19" s="138"/>
      <c r="C19" s="137"/>
      <c r="D19" s="137"/>
    </row>
    <row r="20" spans="2:4" ht="12.75">
      <c r="B20" s="139"/>
      <c r="C20" s="137"/>
      <c r="D20" s="137"/>
    </row>
    <row r="21" spans="1:4" ht="12.75">
      <c r="A21" s="30" t="s">
        <v>27</v>
      </c>
      <c r="B21" s="140"/>
      <c r="C21" s="137"/>
      <c r="D21" s="137"/>
    </row>
    <row r="22" spans="2:4" ht="12.75">
      <c r="B22" s="137"/>
      <c r="C22" s="137"/>
      <c r="D22" s="137"/>
    </row>
    <row r="23" spans="1:4" ht="13.5" thickBot="1">
      <c r="A23" s="32" t="s">
        <v>28</v>
      </c>
      <c r="B23" s="141"/>
      <c r="C23" s="137"/>
      <c r="D23" s="137"/>
    </row>
    <row r="24" spans="2:4" ht="12.75">
      <c r="B24" s="137"/>
      <c r="C24" s="137"/>
      <c r="D24" s="137"/>
    </row>
    <row r="25" spans="2:4" ht="12.75">
      <c r="B25" s="137"/>
      <c r="C25" s="137"/>
      <c r="D25" s="137"/>
    </row>
    <row r="26" spans="2:4" ht="12.75">
      <c r="B26" s="137"/>
      <c r="C26" s="137"/>
      <c r="D26" s="137"/>
    </row>
    <row r="27" spans="2:4" ht="12.75">
      <c r="B27" s="137"/>
      <c r="C27" s="137"/>
      <c r="D27" s="137"/>
    </row>
    <row r="28" spans="2:4" ht="12.75">
      <c r="B28" s="137"/>
      <c r="C28" s="137"/>
      <c r="D28" s="137"/>
    </row>
    <row r="29" spans="2:4" ht="12.75">
      <c r="B29" s="137"/>
      <c r="C29" s="137"/>
      <c r="D29" s="137"/>
    </row>
    <row r="30" spans="2:4" ht="12.75">
      <c r="B30" s="137"/>
      <c r="C30" s="137"/>
      <c r="D30" s="137"/>
    </row>
  </sheetData>
  <sheetProtection/>
  <printOptions horizontalCentered="1"/>
  <pageMargins left="0.3937007874015748" right="0.3937007874015748" top="1.1811023622047245" bottom="0.3937007874015748" header="0.5905511811023623" footer="0"/>
  <pageSetup horizontalDpi="600" verticalDpi="600" orientation="portrait" paperSize="9"/>
  <headerFooter alignWithMargins="0">
    <oddHeader>&amp;C&amp;"Times New Roman,Normal"&amp;9Caso Práctico Integrador
Cr. Hernán Ávila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5"/>
  <sheetViews>
    <sheetView zoomScale="150" zoomScaleNormal="150" workbookViewId="0" topLeftCell="A4">
      <selection activeCell="B21" sqref="B21"/>
    </sheetView>
  </sheetViews>
  <sheetFormatPr defaultColWidth="11.57421875" defaultRowHeight="15"/>
  <cols>
    <col min="1" max="1" width="30.00390625" style="96" customWidth="1"/>
    <col min="2" max="2" width="11.28125" style="114" bestFit="1" customWidth="1"/>
    <col min="3" max="3" width="14.140625" style="114" customWidth="1"/>
    <col min="4" max="7" width="11.421875" style="114" customWidth="1"/>
    <col min="8" max="8" width="12.28125" style="114" customWidth="1"/>
    <col min="9" max="16384" width="11.421875" style="114" customWidth="1"/>
  </cols>
  <sheetData>
    <row r="1" s="96" customFormat="1" ht="12.75">
      <c r="A1" s="95" t="str">
        <f>Enunciado!A14</f>
        <v>COSQUIN S.R.L.</v>
      </c>
    </row>
    <row r="2" s="96" customFormat="1" ht="12.75">
      <c r="A2" s="81" t="s">
        <v>151</v>
      </c>
    </row>
    <row r="3" s="96" customFormat="1" ht="12.75">
      <c r="A3" s="81"/>
    </row>
    <row r="4" s="96" customFormat="1" ht="12.75"/>
    <row r="5" s="96" customFormat="1" ht="13.5" thickBot="1"/>
    <row r="6" spans="1:8" s="96" customFormat="1" ht="12.75">
      <c r="A6" s="97"/>
      <c r="B6" s="255" t="s">
        <v>29</v>
      </c>
      <c r="C6" s="256"/>
      <c r="D6" s="255" t="s">
        <v>30</v>
      </c>
      <c r="E6" s="257"/>
      <c r="F6" s="256"/>
      <c r="G6" s="98"/>
      <c r="H6" s="99" t="s">
        <v>31</v>
      </c>
    </row>
    <row r="7" spans="1:8" s="104" customFormat="1" ht="12.75">
      <c r="A7" s="100"/>
      <c r="B7" s="101"/>
      <c r="C7" s="103"/>
      <c r="D7" s="101" t="s">
        <v>32</v>
      </c>
      <c r="E7" s="102" t="s">
        <v>33</v>
      </c>
      <c r="F7" s="103"/>
      <c r="G7" s="104" t="s">
        <v>34</v>
      </c>
      <c r="H7" s="100" t="s">
        <v>35</v>
      </c>
    </row>
    <row r="8" spans="1:8" s="104" customFormat="1" ht="12.75">
      <c r="A8" s="105" t="s">
        <v>36</v>
      </c>
      <c r="B8" s="106" t="s">
        <v>37</v>
      </c>
      <c r="C8" s="108" t="s">
        <v>38</v>
      </c>
      <c r="D8" s="106" t="s">
        <v>39</v>
      </c>
      <c r="E8" s="107" t="s">
        <v>40</v>
      </c>
      <c r="F8" s="108" t="s">
        <v>38</v>
      </c>
      <c r="G8" s="109" t="s">
        <v>41</v>
      </c>
      <c r="H8" s="105" t="s">
        <v>152</v>
      </c>
    </row>
    <row r="9" spans="1:8" s="96" customFormat="1" ht="12.75">
      <c r="A9" s="110"/>
      <c r="B9" s="111"/>
      <c r="C9" s="113"/>
      <c r="D9" s="111"/>
      <c r="E9" s="112"/>
      <c r="F9" s="113"/>
      <c r="H9" s="110"/>
    </row>
    <row r="10" spans="1:10" ht="13.5" customHeight="1">
      <c r="A10" s="110" t="s">
        <v>42</v>
      </c>
      <c r="B10" s="142">
        <v>8000000</v>
      </c>
      <c r="C10" s="143">
        <v>8000000</v>
      </c>
      <c r="D10" s="142">
        <v>1600000</v>
      </c>
      <c r="E10" s="144">
        <v>0</v>
      </c>
      <c r="F10" s="143">
        <v>1600000</v>
      </c>
      <c r="G10" s="145">
        <v>3816000</v>
      </c>
      <c r="H10" s="146">
        <v>13416000</v>
      </c>
      <c r="I10" s="147"/>
      <c r="J10" s="147"/>
    </row>
    <row r="11" spans="1:10" ht="12.75">
      <c r="A11" s="110" t="s">
        <v>43</v>
      </c>
      <c r="B11" s="142"/>
      <c r="C11" s="143">
        <v>0</v>
      </c>
      <c r="D11" s="142"/>
      <c r="E11" s="144"/>
      <c r="F11" s="143">
        <v>0</v>
      </c>
      <c r="G11" s="147"/>
      <c r="H11" s="146">
        <v>0</v>
      </c>
      <c r="I11" s="147"/>
      <c r="J11" s="147"/>
    </row>
    <row r="12" spans="1:10" ht="12.75">
      <c r="A12" s="115" t="s">
        <v>44</v>
      </c>
      <c r="B12" s="148">
        <v>8000000</v>
      </c>
      <c r="C12" s="149">
        <v>8000000</v>
      </c>
      <c r="D12" s="148">
        <v>1600000</v>
      </c>
      <c r="E12" s="150">
        <v>0</v>
      </c>
      <c r="F12" s="149">
        <v>1600000</v>
      </c>
      <c r="G12" s="151">
        <v>3816000</v>
      </c>
      <c r="H12" s="152">
        <v>13416000</v>
      </c>
      <c r="I12" s="147"/>
      <c r="J12" s="147"/>
    </row>
    <row r="13" spans="1:10" ht="12.75">
      <c r="A13" s="110"/>
      <c r="B13" s="142"/>
      <c r="C13" s="143"/>
      <c r="D13" s="142"/>
      <c r="E13" s="144"/>
      <c r="F13" s="143"/>
      <c r="G13" s="147"/>
      <c r="H13" s="146"/>
      <c r="I13" s="147"/>
      <c r="J13" s="147"/>
    </row>
    <row r="14" spans="1:10" ht="12.75">
      <c r="A14" s="116" t="s">
        <v>45</v>
      </c>
      <c r="B14" s="142"/>
      <c r="C14" s="143"/>
      <c r="D14" s="142"/>
      <c r="E14" s="144"/>
      <c r="F14" s="143"/>
      <c r="G14" s="147"/>
      <c r="H14" s="146"/>
      <c r="I14" s="147"/>
      <c r="J14" s="147"/>
    </row>
    <row r="15" spans="1:10" ht="12.75">
      <c r="A15" s="110" t="s">
        <v>142</v>
      </c>
      <c r="B15" s="142"/>
      <c r="C15" s="143"/>
      <c r="D15" s="142"/>
      <c r="E15" s="144"/>
      <c r="F15" s="143"/>
      <c r="G15" s="147"/>
      <c r="H15" s="146"/>
      <c r="I15" s="147"/>
      <c r="J15" s="147"/>
    </row>
    <row r="16" spans="1:10" ht="12.75">
      <c r="A16" s="115" t="s">
        <v>46</v>
      </c>
      <c r="B16" s="148"/>
      <c r="C16" s="149">
        <v>0</v>
      </c>
      <c r="D16" s="148"/>
      <c r="E16" s="150"/>
      <c r="F16" s="149">
        <v>0</v>
      </c>
      <c r="G16" s="151"/>
      <c r="H16" s="152"/>
      <c r="I16" s="147"/>
      <c r="J16" s="147"/>
    </row>
    <row r="17" spans="1:10" ht="12.75">
      <c r="A17" s="110"/>
      <c r="B17" s="142"/>
      <c r="C17" s="143"/>
      <c r="D17" s="142"/>
      <c r="E17" s="144"/>
      <c r="F17" s="143"/>
      <c r="G17" s="147"/>
      <c r="H17" s="146"/>
      <c r="I17" s="147"/>
      <c r="J17" s="147"/>
    </row>
    <row r="18" spans="1:10" ht="13.5" thickBot="1">
      <c r="A18" s="117" t="s">
        <v>47</v>
      </c>
      <c r="B18" s="153"/>
      <c r="C18" s="154"/>
      <c r="D18" s="153"/>
      <c r="E18" s="155"/>
      <c r="F18" s="154"/>
      <c r="G18" s="156"/>
      <c r="H18" s="157"/>
      <c r="I18" s="147"/>
      <c r="J18" s="147"/>
    </row>
    <row r="19" spans="1:10" ht="12.75">
      <c r="A19" s="114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ht="12.75">
      <c r="A20" s="114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2:10" ht="12.75">
      <c r="B21" s="147"/>
      <c r="C21" s="147"/>
      <c r="D21" s="147"/>
      <c r="E21" s="147"/>
      <c r="F21" s="147"/>
      <c r="G21" s="147"/>
      <c r="H21" s="147"/>
      <c r="I21" s="147"/>
      <c r="J21" s="147"/>
    </row>
    <row r="22" spans="2:10" ht="12.75">
      <c r="B22" s="147"/>
      <c r="C22" s="147"/>
      <c r="D22" s="147"/>
      <c r="E22" s="147"/>
      <c r="F22" s="147"/>
      <c r="G22" s="147"/>
      <c r="H22" s="147"/>
      <c r="I22" s="147"/>
      <c r="J22" s="147"/>
    </row>
    <row r="23" spans="2:10" ht="12.75">
      <c r="B23" s="147"/>
      <c r="C23" s="147"/>
      <c r="D23" s="147"/>
      <c r="E23" s="147"/>
      <c r="F23" s="147"/>
      <c r="G23" s="147"/>
      <c r="H23" s="147"/>
      <c r="I23" s="147"/>
      <c r="J23" s="147"/>
    </row>
    <row r="24" spans="2:10" ht="12.75">
      <c r="B24" s="147"/>
      <c r="C24" s="147"/>
      <c r="D24" s="147"/>
      <c r="E24" s="147"/>
      <c r="F24" s="147"/>
      <c r="G24" s="147"/>
      <c r="H24" s="147"/>
      <c r="I24" s="147"/>
      <c r="J24" s="147"/>
    </row>
    <row r="25" spans="2:10" ht="12.75">
      <c r="B25" s="147"/>
      <c r="C25" s="147"/>
      <c r="D25" s="147"/>
      <c r="E25" s="147"/>
      <c r="F25" s="147"/>
      <c r="G25" s="147"/>
      <c r="H25" s="147"/>
      <c r="I25" s="147"/>
      <c r="J25" s="147"/>
    </row>
  </sheetData>
  <sheetProtection/>
  <mergeCells count="2">
    <mergeCell ref="B6:C6"/>
    <mergeCell ref="D6:F6"/>
  </mergeCells>
  <printOptions horizontalCentered="1"/>
  <pageMargins left="0.3937007874015748" right="0.3937007874015748" top="1.1811023622047245" bottom="0.3937007874015748" header="0.5905511811023623" footer="0"/>
  <pageSetup fitToHeight="1" fitToWidth="1" horizontalDpi="600" verticalDpi="600" orientation="landscape" paperSize="9" scale="91"/>
  <headerFooter alignWithMargins="0">
    <oddHeader>&amp;C&amp;"Times New Roman,Normal"&amp;9Caso Práctico Integrador
Cr. Hernán Ávila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38"/>
  <sheetViews>
    <sheetView zoomScale="160" zoomScaleNormal="160" workbookViewId="0" topLeftCell="B71">
      <selection activeCell="C83" sqref="C83"/>
    </sheetView>
  </sheetViews>
  <sheetFormatPr defaultColWidth="11.57421875" defaultRowHeight="15"/>
  <cols>
    <col min="1" max="1" width="6.140625" style="46" hidden="1" customWidth="1"/>
    <col min="2" max="2" width="32.7109375" style="47" customWidth="1"/>
    <col min="3" max="3" width="11.28125" style="48" bestFit="1" customWidth="1"/>
    <col min="4" max="4" width="11.421875" style="37" customWidth="1"/>
    <col min="5" max="16384" width="11.421875" style="118" customWidth="1"/>
  </cols>
  <sheetData>
    <row r="1" ht="12.75" customHeight="1">
      <c r="B1" s="34" t="str">
        <f>+'6 Anexo I. Gastos'!A1</f>
        <v>COSQUIN S.R.L.</v>
      </c>
    </row>
    <row r="2" ht="12.75" customHeight="1">
      <c r="B2" s="34" t="str">
        <f>+Enunciado!A15</f>
        <v>ESTADOS CONTABLES AL 31/12/2017</v>
      </c>
    </row>
    <row r="3" ht="12.75" customHeight="1">
      <c r="B3" s="33" t="s">
        <v>199</v>
      </c>
    </row>
    <row r="4" ht="12.75" customHeight="1"/>
    <row r="5" spans="2:3" ht="12.75" customHeight="1">
      <c r="B5" s="49" t="s">
        <v>12</v>
      </c>
      <c r="C5" s="51">
        <v>43100</v>
      </c>
    </row>
    <row r="6" spans="1:3" ht="12.75" customHeight="1">
      <c r="A6" s="46">
        <v>111100</v>
      </c>
      <c r="C6" s="237"/>
    </row>
    <row r="7" spans="1:3" ht="12.75" customHeight="1">
      <c r="A7" s="46">
        <v>111500</v>
      </c>
      <c r="B7" s="94"/>
      <c r="C7" s="237"/>
    </row>
    <row r="8" ht="12.75" customHeight="1">
      <c r="C8" s="237"/>
    </row>
    <row r="9" spans="2:3" ht="12.75" customHeight="1">
      <c r="B9" s="52" t="s">
        <v>86</v>
      </c>
      <c r="C9" s="238"/>
    </row>
    <row r="10" ht="12.75" customHeight="1">
      <c r="C10" s="239"/>
    </row>
    <row r="11" spans="2:3" ht="12.75" customHeight="1">
      <c r="B11" s="49" t="s">
        <v>133</v>
      </c>
      <c r="C11" s="51">
        <v>43100</v>
      </c>
    </row>
    <row r="12" spans="1:3" ht="12.75" customHeight="1">
      <c r="A12" s="94"/>
      <c r="B12" s="55"/>
      <c r="C12" s="237"/>
    </row>
    <row r="13" ht="12.75" customHeight="1">
      <c r="C13" s="237"/>
    </row>
    <row r="14" spans="2:3" ht="12.75" customHeight="1">
      <c r="B14" s="52"/>
      <c r="C14" s="238"/>
    </row>
    <row r="15" spans="2:3" ht="12.75" customHeight="1">
      <c r="B15" s="50"/>
      <c r="C15" s="239"/>
    </row>
    <row r="16" spans="2:3" ht="12.75" customHeight="1">
      <c r="B16" s="49" t="s">
        <v>134</v>
      </c>
      <c r="C16" s="51">
        <v>43100</v>
      </c>
    </row>
    <row r="17" spans="2:3" ht="12.75" customHeight="1">
      <c r="B17" s="55"/>
      <c r="C17" s="239"/>
    </row>
    <row r="18" spans="2:3" ht="12.75" customHeight="1">
      <c r="B18" s="50"/>
      <c r="C18" s="239"/>
    </row>
    <row r="19" spans="2:3" ht="12.75" customHeight="1">
      <c r="B19" s="52"/>
      <c r="C19" s="238"/>
    </row>
    <row r="20" spans="2:3" ht="12.75" customHeight="1">
      <c r="B20" s="50"/>
      <c r="C20" s="239"/>
    </row>
    <row r="21" spans="2:3" ht="12.75" customHeight="1">
      <c r="B21" s="49" t="s">
        <v>135</v>
      </c>
      <c r="C21" s="51">
        <v>43100</v>
      </c>
    </row>
    <row r="22" spans="2:3" ht="12.75" customHeight="1">
      <c r="B22" s="43"/>
      <c r="C22" s="239"/>
    </row>
    <row r="23" spans="2:3" ht="12.75" customHeight="1">
      <c r="B23" s="50"/>
      <c r="C23" s="239"/>
    </row>
    <row r="24" spans="2:3" ht="12.75" customHeight="1">
      <c r="B24" s="52" t="s">
        <v>87</v>
      </c>
      <c r="C24" s="238"/>
    </row>
    <row r="25" spans="2:3" ht="12.75" customHeight="1">
      <c r="B25" s="50"/>
      <c r="C25" s="239"/>
    </row>
    <row r="26" spans="2:3" ht="12.75" customHeight="1">
      <c r="B26" s="49" t="s">
        <v>136</v>
      </c>
      <c r="C26" s="51">
        <v>43100</v>
      </c>
    </row>
    <row r="27" spans="2:3" ht="12.75" customHeight="1">
      <c r="B27" s="55"/>
      <c r="C27" s="237"/>
    </row>
    <row r="28" ht="12.75" customHeight="1">
      <c r="C28" s="239"/>
    </row>
    <row r="29" spans="2:3" ht="12.75" customHeight="1">
      <c r="B29" s="52"/>
      <c r="C29" s="238"/>
    </row>
    <row r="30" ht="12.75" customHeight="1">
      <c r="C30" s="239"/>
    </row>
    <row r="31" spans="2:3" ht="12.75" customHeight="1">
      <c r="B31" s="49"/>
      <c r="C31" s="239"/>
    </row>
    <row r="32" spans="1:3" ht="12.75" customHeight="1">
      <c r="A32" s="53"/>
      <c r="B32" s="54" t="s">
        <v>159</v>
      </c>
      <c r="C32" s="51">
        <v>43100</v>
      </c>
    </row>
    <row r="33" spans="1:3" ht="12.75" customHeight="1">
      <c r="A33" s="53">
        <v>211100</v>
      </c>
      <c r="C33" s="237"/>
    </row>
    <row r="34" spans="1:3" ht="12.75" customHeight="1">
      <c r="A34" s="53"/>
      <c r="C34" s="237"/>
    </row>
    <row r="35" spans="1:3" ht="12.75" customHeight="1">
      <c r="A35" s="53"/>
      <c r="B35" s="52"/>
      <c r="C35" s="238"/>
    </row>
    <row r="36" ht="12.75" customHeight="1">
      <c r="C36" s="239"/>
    </row>
    <row r="37" ht="12.75" customHeight="1">
      <c r="C37" s="239"/>
    </row>
    <row r="38" spans="2:3" ht="12.75" customHeight="1">
      <c r="B38" s="54" t="s">
        <v>160</v>
      </c>
      <c r="C38" s="51">
        <v>43100</v>
      </c>
    </row>
    <row r="39" spans="2:3" ht="12.75" customHeight="1">
      <c r="B39" s="55"/>
      <c r="C39" s="239"/>
    </row>
    <row r="40" spans="2:3" ht="12.75" customHeight="1">
      <c r="B40" s="55"/>
      <c r="C40" s="239"/>
    </row>
    <row r="41" spans="2:3" ht="12.75" customHeight="1">
      <c r="B41" s="52"/>
      <c r="C41" s="238"/>
    </row>
    <row r="42" spans="2:3" ht="12.75" customHeight="1">
      <c r="B42" s="55"/>
      <c r="C42" s="239"/>
    </row>
    <row r="43" spans="1:3" ht="12.75" customHeight="1">
      <c r="A43" s="53"/>
      <c r="B43" s="26"/>
      <c r="C43" s="239"/>
    </row>
    <row r="44" spans="1:3" ht="12.75" customHeight="1">
      <c r="A44" s="53"/>
      <c r="B44" s="54" t="s">
        <v>161</v>
      </c>
      <c r="C44" s="51">
        <v>43100</v>
      </c>
    </row>
    <row r="45" spans="1:3" ht="12.75" customHeight="1">
      <c r="A45" s="53"/>
      <c r="B45" s="55"/>
      <c r="C45" s="241"/>
    </row>
    <row r="46" spans="1:3" ht="12.75" customHeight="1">
      <c r="A46" s="53"/>
      <c r="B46" s="55"/>
      <c r="C46" s="241"/>
    </row>
    <row r="47" spans="1:3" ht="12.75" customHeight="1">
      <c r="A47" s="53"/>
      <c r="B47" s="55"/>
      <c r="C47" s="237"/>
    </row>
    <row r="48" spans="1:3" ht="12.75" customHeight="1">
      <c r="A48" s="53"/>
      <c r="B48" s="52"/>
      <c r="C48" s="238"/>
    </row>
    <row r="49" spans="1:3" ht="12.75" customHeight="1">
      <c r="A49" s="53"/>
      <c r="B49" s="55"/>
      <c r="C49" s="237"/>
    </row>
    <row r="50" spans="1:3" ht="12.75" customHeight="1">
      <c r="A50" s="53"/>
      <c r="B50" s="55"/>
      <c r="C50" s="237"/>
    </row>
    <row r="51" spans="1:3" ht="12.75" customHeight="1">
      <c r="A51" s="53"/>
      <c r="B51" s="54" t="s">
        <v>162</v>
      </c>
      <c r="C51" s="51">
        <v>43100</v>
      </c>
    </row>
    <row r="52" spans="1:3" ht="12.75" customHeight="1">
      <c r="A52" s="53"/>
      <c r="B52" s="54" t="s">
        <v>138</v>
      </c>
      <c r="C52" s="240"/>
    </row>
    <row r="53" spans="1:3" ht="12.75" customHeight="1">
      <c r="A53" s="53"/>
      <c r="B53" s="55"/>
      <c r="C53" s="237"/>
    </row>
    <row r="54" spans="1:3" ht="12.75" customHeight="1">
      <c r="A54" s="53"/>
      <c r="B54" s="55"/>
      <c r="C54" s="237"/>
    </row>
    <row r="55" spans="1:3" ht="12.75" customHeight="1">
      <c r="A55" s="53"/>
      <c r="B55" s="55"/>
      <c r="C55" s="237"/>
    </row>
    <row r="56" spans="1:3" ht="12.75" customHeight="1">
      <c r="A56" s="53"/>
      <c r="B56" s="64" t="s">
        <v>139</v>
      </c>
      <c r="C56" s="238"/>
    </row>
    <row r="57" spans="1:3" ht="12.75" customHeight="1">
      <c r="A57" s="53"/>
      <c r="B57" s="61" t="s">
        <v>140</v>
      </c>
      <c r="C57" s="237"/>
    </row>
    <row r="58" spans="1:3" ht="12.75" customHeight="1">
      <c r="A58" s="53"/>
      <c r="B58" s="55"/>
      <c r="C58" s="237"/>
    </row>
    <row r="59" spans="1:3" ht="12.75" customHeight="1">
      <c r="A59" s="53"/>
      <c r="B59" s="64" t="s">
        <v>141</v>
      </c>
      <c r="C59" s="238"/>
    </row>
    <row r="60" spans="1:3" ht="12.75" customHeight="1">
      <c r="A60" s="53"/>
      <c r="B60" s="52" t="s">
        <v>90</v>
      </c>
      <c r="C60" s="238"/>
    </row>
    <row r="61" spans="1:3" ht="12.75" customHeight="1">
      <c r="A61" s="53"/>
      <c r="B61" s="26"/>
      <c r="C61" s="239"/>
    </row>
    <row r="62" ht="12.75" customHeight="1">
      <c r="C62" s="237"/>
    </row>
    <row r="63" spans="2:3" ht="12.75" customHeight="1">
      <c r="B63" s="212" t="s">
        <v>221</v>
      </c>
      <c r="C63" s="51">
        <v>43100</v>
      </c>
    </row>
    <row r="64" spans="2:3" ht="12.75" customHeight="1">
      <c r="B64" s="213"/>
      <c r="C64" s="214"/>
    </row>
    <row r="65" spans="2:3" ht="12.75" customHeight="1">
      <c r="B65" s="213"/>
      <c r="C65" s="215"/>
    </row>
    <row r="66" spans="2:3" ht="12.75" customHeight="1">
      <c r="B66" s="213"/>
      <c r="C66" s="215"/>
    </row>
    <row r="67" spans="2:3" ht="12.75" customHeight="1">
      <c r="B67" s="216" t="s">
        <v>220</v>
      </c>
      <c r="C67" s="217"/>
    </row>
    <row r="68" spans="2:3" ht="12.75" customHeight="1">
      <c r="B68" s="218"/>
      <c r="C68" s="219"/>
    </row>
    <row r="69" spans="2:3" ht="12.75" customHeight="1">
      <c r="B69" s="218"/>
      <c r="C69" s="219"/>
    </row>
    <row r="70" spans="2:3" ht="12.75" customHeight="1">
      <c r="B70" s="54" t="s">
        <v>218</v>
      </c>
      <c r="C70" s="51">
        <v>43100</v>
      </c>
    </row>
    <row r="71" spans="2:3" ht="12.75" customHeight="1">
      <c r="B71" s="54"/>
      <c r="C71" s="237"/>
    </row>
    <row r="72" spans="2:3" ht="12.75" customHeight="1">
      <c r="B72" s="228" t="s">
        <v>228</v>
      </c>
      <c r="C72" s="237"/>
    </row>
    <row r="73" spans="2:3" ht="12.75" customHeight="1">
      <c r="B73" s="26"/>
      <c r="C73" s="237"/>
    </row>
    <row r="74" spans="2:3" ht="12.75" customHeight="1">
      <c r="B74" s="229" t="s">
        <v>229</v>
      </c>
      <c r="C74" s="242"/>
    </row>
    <row r="75" spans="2:3" ht="12.75" customHeight="1">
      <c r="B75" s="54"/>
      <c r="C75" s="237"/>
    </row>
    <row r="76" spans="2:3" ht="12.75">
      <c r="B76" s="228" t="s">
        <v>230</v>
      </c>
      <c r="C76" s="237"/>
    </row>
    <row r="77" spans="2:3" ht="12.75" customHeight="1">
      <c r="B77" s="55"/>
      <c r="C77" s="237"/>
    </row>
    <row r="78" spans="2:3" ht="12.75" customHeight="1">
      <c r="B78" s="229" t="s">
        <v>231</v>
      </c>
      <c r="C78" s="242"/>
    </row>
    <row r="79" ht="12.75" customHeight="1">
      <c r="C79" s="237"/>
    </row>
    <row r="80" spans="2:3" ht="12.75" customHeight="1" thickBot="1">
      <c r="B80" s="230" t="s">
        <v>232</v>
      </c>
      <c r="C80" s="243"/>
    </row>
    <row r="81" spans="2:3" ht="12.75" customHeight="1">
      <c r="B81" s="56"/>
      <c r="C81" s="237"/>
    </row>
    <row r="82" spans="2:3" ht="12.75" customHeight="1">
      <c r="B82" s="56"/>
      <c r="C82" s="237"/>
    </row>
    <row r="83" ht="12.75" customHeight="1">
      <c r="C83" s="237"/>
    </row>
    <row r="84" ht="12.75" customHeight="1">
      <c r="C84" s="237"/>
    </row>
    <row r="85" ht="12.75" customHeight="1">
      <c r="C85" s="239"/>
    </row>
    <row r="86" ht="12.75" customHeight="1">
      <c r="C86" s="237"/>
    </row>
    <row r="87" ht="12.75" customHeight="1">
      <c r="C87" s="237"/>
    </row>
    <row r="88" ht="12.75" customHeight="1">
      <c r="C88" s="237"/>
    </row>
    <row r="89" ht="12.75" customHeight="1">
      <c r="C89" s="237"/>
    </row>
    <row r="90" ht="12.75" customHeight="1">
      <c r="C90" s="237"/>
    </row>
    <row r="91" ht="12.75" customHeight="1">
      <c r="C91" s="237"/>
    </row>
    <row r="92" ht="12.75" customHeight="1">
      <c r="C92" s="237"/>
    </row>
    <row r="93" ht="12.75" customHeight="1">
      <c r="C93" s="239"/>
    </row>
    <row r="94" ht="12.75" customHeight="1">
      <c r="C94" s="237"/>
    </row>
    <row r="95" ht="12.75" customHeight="1">
      <c r="C95" s="239"/>
    </row>
    <row r="96" ht="12.75" customHeight="1">
      <c r="C96" s="237"/>
    </row>
    <row r="97" ht="12.75" customHeight="1">
      <c r="C97" s="237"/>
    </row>
    <row r="98" ht="12.75" customHeight="1">
      <c r="C98" s="237"/>
    </row>
    <row r="99" ht="12.75" customHeight="1">
      <c r="C99" s="237"/>
    </row>
    <row r="100" ht="12.75" customHeight="1">
      <c r="C100" s="237"/>
    </row>
    <row r="101" ht="12.75" customHeight="1">
      <c r="C101" s="237"/>
    </row>
    <row r="102" spans="2:3" ht="12.75" customHeight="1">
      <c r="B102" s="56"/>
      <c r="C102" s="237"/>
    </row>
    <row r="103" ht="12.75" customHeight="1">
      <c r="C103" s="237"/>
    </row>
    <row r="104" spans="2:3" ht="12.75" customHeight="1">
      <c r="B104" s="56"/>
      <c r="C104" s="237"/>
    </row>
    <row r="105" ht="12.75" customHeight="1">
      <c r="C105" s="237"/>
    </row>
    <row r="106" ht="12.75" customHeight="1">
      <c r="C106" s="237"/>
    </row>
    <row r="107" ht="12.75" customHeight="1">
      <c r="C107" s="237"/>
    </row>
    <row r="108" ht="12.75" customHeight="1">
      <c r="C108" s="237"/>
    </row>
    <row r="109" ht="12.75" customHeight="1">
      <c r="C109" s="237"/>
    </row>
    <row r="110" ht="12.75" customHeight="1">
      <c r="C110" s="237"/>
    </row>
    <row r="111" ht="12.75" customHeight="1">
      <c r="C111" s="237"/>
    </row>
    <row r="112" ht="12.75" customHeight="1">
      <c r="C112" s="237"/>
    </row>
    <row r="113" ht="12.75" customHeight="1">
      <c r="C113" s="237"/>
    </row>
    <row r="114" spans="2:3" ht="12.75" customHeight="1">
      <c r="B114" s="57"/>
      <c r="C114" s="244"/>
    </row>
    <row r="115" spans="2:3" ht="12.75" customHeight="1">
      <c r="B115" s="57"/>
      <c r="C115" s="244"/>
    </row>
    <row r="116" spans="2:3" ht="12.75" customHeight="1">
      <c r="B116" s="57"/>
      <c r="C116" s="244"/>
    </row>
    <row r="117" spans="2:3" ht="12.75" customHeight="1">
      <c r="B117" s="57"/>
      <c r="C117" s="244"/>
    </row>
    <row r="118" spans="2:3" ht="12.75" customHeight="1">
      <c r="B118" s="57"/>
      <c r="C118" s="244"/>
    </row>
    <row r="119" spans="2:3" ht="12.75" customHeight="1">
      <c r="B119" s="57"/>
      <c r="C119" s="244"/>
    </row>
    <row r="120" spans="2:3" ht="12.75" customHeight="1">
      <c r="B120" s="57"/>
      <c r="C120" s="244"/>
    </row>
    <row r="121" ht="12.75" customHeight="1">
      <c r="C121" s="237"/>
    </row>
    <row r="122" ht="12.75" customHeight="1">
      <c r="C122" s="237"/>
    </row>
    <row r="123" ht="12.75" customHeight="1">
      <c r="C123" s="237"/>
    </row>
    <row r="124" ht="12.75" customHeight="1">
      <c r="C124" s="237"/>
    </row>
    <row r="125" ht="12.75" customHeight="1">
      <c r="C125" s="237"/>
    </row>
    <row r="126" ht="12.75" customHeight="1">
      <c r="C126" s="237"/>
    </row>
    <row r="127" ht="12.75" customHeight="1">
      <c r="C127" s="237"/>
    </row>
    <row r="128" ht="12.75" customHeight="1">
      <c r="C128" s="237"/>
    </row>
    <row r="129" ht="12.75" customHeight="1">
      <c r="C129" s="237"/>
    </row>
    <row r="130" ht="12.75" customHeight="1">
      <c r="C130" s="237"/>
    </row>
    <row r="131" ht="12.75" customHeight="1">
      <c r="C131" s="237"/>
    </row>
    <row r="132" ht="12.75" customHeight="1">
      <c r="C132" s="237"/>
    </row>
    <row r="133" ht="12.75" customHeight="1">
      <c r="C133" s="237"/>
    </row>
    <row r="134" ht="12.75" customHeight="1">
      <c r="C134" s="237"/>
    </row>
    <row r="135" ht="12.75" customHeight="1">
      <c r="C135" s="237"/>
    </row>
    <row r="136" ht="12.75" customHeight="1">
      <c r="C136" s="237"/>
    </row>
    <row r="137" ht="12.75" customHeight="1">
      <c r="C137" s="237"/>
    </row>
    <row r="138" ht="12.75" customHeight="1">
      <c r="C138" s="237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printOptions horizontalCentered="1"/>
  <pageMargins left="0.3937007874015748" right="0.3937007874015748" top="1.1811023622047245" bottom="0.3937007874015748" header="0.5905511811023623" footer="0"/>
  <pageSetup fitToHeight="1" fitToWidth="1" horizontalDpi="600" verticalDpi="600" orientation="portrait" paperSize="9" scale="66"/>
  <headerFooter alignWithMargins="0">
    <oddHeader>&amp;C&amp;"Times New Roman,Normal"&amp;9Caso Práctico Integrador
Cr. Hernán Ávila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zoomScale="150" zoomScaleNormal="150" workbookViewId="0" topLeftCell="A1">
      <selection activeCell="A15" sqref="A15"/>
    </sheetView>
  </sheetViews>
  <sheetFormatPr defaultColWidth="11.57421875" defaultRowHeight="15"/>
  <cols>
    <col min="1" max="1" width="36.140625" style="38" customWidth="1"/>
    <col min="2" max="3" width="14.28125" style="129" customWidth="1"/>
    <col min="4" max="5" width="11.421875" style="129" customWidth="1"/>
    <col min="6" max="6" width="14.140625" style="129" bestFit="1" customWidth="1"/>
    <col min="7" max="16384" width="11.421875" style="129" customWidth="1"/>
  </cols>
  <sheetData>
    <row r="1" s="35" customFormat="1" ht="12.75">
      <c r="A1" s="36" t="str">
        <f>+'2 ESP'!A1</f>
        <v>COSQUIN S.R.L.</v>
      </c>
    </row>
    <row r="2" s="35" customFormat="1" ht="12.75">
      <c r="A2" s="36" t="s">
        <v>153</v>
      </c>
    </row>
    <row r="3" s="35" customFormat="1" ht="12.75">
      <c r="A3" s="20"/>
    </row>
    <row r="4" s="35" customFormat="1" ht="12.75">
      <c r="A4" s="36"/>
    </row>
    <row r="5" spans="1:6" s="35" customFormat="1" ht="12.75">
      <c r="A5" s="59" t="s">
        <v>48</v>
      </c>
      <c r="B5" s="58" t="s">
        <v>49</v>
      </c>
      <c r="C5" s="58" t="s">
        <v>50</v>
      </c>
      <c r="D5" s="58" t="s">
        <v>51</v>
      </c>
      <c r="E5" s="58" t="s">
        <v>52</v>
      </c>
      <c r="F5" s="58" t="s">
        <v>154</v>
      </c>
    </row>
    <row r="6" spans="1:6" ht="12.75">
      <c r="A6" s="40"/>
      <c r="B6" s="128"/>
      <c r="C6" s="128"/>
      <c r="D6" s="128"/>
      <c r="E6" s="128"/>
      <c r="F6" s="128"/>
    </row>
    <row r="7" spans="1:6" ht="12.75">
      <c r="A7" s="40"/>
      <c r="B7" s="128"/>
      <c r="C7" s="128"/>
      <c r="D7" s="128"/>
      <c r="E7" s="128"/>
      <c r="F7" s="128"/>
    </row>
    <row r="8" spans="1:6" ht="12.75">
      <c r="A8" s="40"/>
      <c r="B8" s="128"/>
      <c r="C8" s="128"/>
      <c r="D8" s="128"/>
      <c r="E8" s="128"/>
      <c r="F8" s="128"/>
    </row>
    <row r="9" spans="1:6" ht="12.75">
      <c r="A9" s="40"/>
      <c r="B9" s="128"/>
      <c r="C9" s="128"/>
      <c r="D9" s="128"/>
      <c r="E9" s="128"/>
      <c r="F9" s="128"/>
    </row>
    <row r="10" spans="1:6" ht="12.75">
      <c r="A10" s="40"/>
      <c r="B10" s="128"/>
      <c r="C10" s="128"/>
      <c r="D10" s="128"/>
      <c r="E10" s="128"/>
      <c r="F10" s="128"/>
    </row>
    <row r="11" spans="1:6" ht="12.75">
      <c r="A11" s="40"/>
      <c r="B11" s="128"/>
      <c r="C11" s="128"/>
      <c r="D11" s="128"/>
      <c r="E11" s="128"/>
      <c r="F11" s="128"/>
    </row>
    <row r="12" spans="1:6" ht="12.75">
      <c r="A12" s="40"/>
      <c r="B12" s="128"/>
      <c r="C12" s="128"/>
      <c r="D12" s="128"/>
      <c r="E12" s="128"/>
      <c r="F12" s="128"/>
    </row>
    <row r="13" spans="1:6" ht="12.75">
      <c r="A13" s="40"/>
      <c r="B13" s="128"/>
      <c r="C13" s="128"/>
      <c r="D13" s="128"/>
      <c r="E13" s="128"/>
      <c r="F13" s="128"/>
    </row>
    <row r="14" spans="1:6" ht="12.75">
      <c r="A14" s="40"/>
      <c r="B14" s="128"/>
      <c r="C14" s="128"/>
      <c r="D14" s="128"/>
      <c r="E14" s="128"/>
      <c r="F14" s="128"/>
    </row>
    <row r="15" spans="1:6" ht="12.75">
      <c r="A15" s="40"/>
      <c r="B15" s="128"/>
      <c r="C15" s="128"/>
      <c r="D15" s="128"/>
      <c r="E15" s="128"/>
      <c r="F15" s="128"/>
    </row>
    <row r="16" spans="1:6" ht="12.75">
      <c r="A16" s="60" t="s">
        <v>61</v>
      </c>
      <c r="B16" s="130">
        <v>4879570</v>
      </c>
      <c r="C16" s="130">
        <v>1034999.9999999999</v>
      </c>
      <c r="D16" s="130">
        <v>946959.9999999999</v>
      </c>
      <c r="E16" s="130">
        <v>2897610</v>
      </c>
      <c r="F16" s="130">
        <v>4879570</v>
      </c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1"/>
    </row>
    <row r="32" ht="12.75">
      <c r="A32" s="42"/>
    </row>
    <row r="33" ht="12.75">
      <c r="A33" s="43"/>
    </row>
    <row r="34" ht="12.75">
      <c r="A34" s="44"/>
    </row>
    <row r="35" ht="12.75">
      <c r="A35" s="43"/>
    </row>
    <row r="36" ht="12.75">
      <c r="A36" s="43"/>
    </row>
    <row r="37" ht="12.75">
      <c r="A37" s="43"/>
    </row>
    <row r="38" ht="12.75">
      <c r="A38" s="43"/>
    </row>
    <row r="39" ht="12.75">
      <c r="A39" s="43"/>
    </row>
    <row r="40" ht="12.75">
      <c r="A40" s="43"/>
    </row>
    <row r="41" ht="12.75">
      <c r="A41" s="118"/>
    </row>
  </sheetData>
  <sheetProtection/>
  <printOptions horizontalCentered="1"/>
  <pageMargins left="0.3937007874015748" right="0.3937007874015748" top="1.1811023622047245" bottom="0.3937007874015748" header="0.5905511811023623" footer="0"/>
  <pageSetup horizontalDpi="600" verticalDpi="600" orientation="landscape" paperSize="9"/>
  <headerFooter alignWithMargins="0">
    <oddHeader>&amp;C&amp;"Times New Roman,Normal"&amp;9Caso Práctico Integrador
Cr. Hernán Ávila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15"/>
  <sheetViews>
    <sheetView zoomScale="150" zoomScaleNormal="150" workbookViewId="0" topLeftCell="A1">
      <selection activeCell="A9" sqref="A9"/>
    </sheetView>
  </sheetViews>
  <sheetFormatPr defaultColWidth="11.57421875" defaultRowHeight="15"/>
  <cols>
    <col min="1" max="1" width="31.7109375" style="55" bestFit="1" customWidth="1"/>
    <col min="2" max="2" width="14.28125" style="120" bestFit="1" customWidth="1"/>
    <col min="3" max="3" width="14.140625" style="120" bestFit="1" customWidth="1"/>
    <col min="4" max="4" width="11.421875" style="120" customWidth="1"/>
    <col min="5" max="5" width="39.140625" style="120" bestFit="1" customWidth="1"/>
    <col min="6" max="16384" width="11.421875" style="120" customWidth="1"/>
  </cols>
  <sheetData>
    <row r="1" s="37" customFormat="1" ht="12.75">
      <c r="A1" s="78" t="str">
        <f>+'6 Anexo I. Gastos'!A1</f>
        <v>COSQUIN S.R.L.</v>
      </c>
    </row>
    <row r="2" s="37" customFormat="1" ht="12.75">
      <c r="A2" s="78" t="s">
        <v>155</v>
      </c>
    </row>
    <row r="3" s="37" customFormat="1" ht="12.75">
      <c r="A3" s="81"/>
    </row>
    <row r="4" s="37" customFormat="1" ht="12.75">
      <c r="A4" s="78"/>
    </row>
    <row r="5" spans="1:2" s="39" customFormat="1" ht="12.75">
      <c r="A5" s="55"/>
      <c r="B5" s="93">
        <v>43100</v>
      </c>
    </row>
    <row r="6" spans="1:2" s="39" customFormat="1" ht="12.75">
      <c r="A6" s="55"/>
      <c r="B6" s="93"/>
    </row>
    <row r="7" ht="12.75">
      <c r="A7" s="55" t="s">
        <v>63</v>
      </c>
    </row>
    <row r="9" ht="12.75">
      <c r="A9" s="55" t="s">
        <v>62</v>
      </c>
    </row>
    <row r="11" ht="12.75">
      <c r="A11" s="55" t="s">
        <v>64</v>
      </c>
    </row>
    <row r="13" ht="12.75">
      <c r="A13" s="55" t="s">
        <v>65</v>
      </c>
    </row>
    <row r="15" spans="1:2" ht="12.75">
      <c r="A15" s="64" t="s">
        <v>66</v>
      </c>
      <c r="B15" s="121"/>
    </row>
    <row r="17" ht="15" customHeight="1"/>
  </sheetData>
  <sheetProtection/>
  <printOptions horizontalCentered="1"/>
  <pageMargins left="0.3937007874015748" right="0.3937007874015748" top="1.1811023622047245" bottom="0.3937007874015748" header="0.5905511811023623" footer="0"/>
  <pageSetup horizontalDpi="600" verticalDpi="600" orientation="portrait" paperSize="9"/>
  <headerFooter alignWithMargins="0">
    <oddHeader>&amp;C&amp;"Times New Roman,Normal"&amp;9Caso Práctico Integrador
Cr. Hernán Ávila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zoomScale="170" zoomScaleNormal="170" workbookViewId="0" topLeftCell="A1">
      <selection activeCell="A14" sqref="A14"/>
    </sheetView>
  </sheetViews>
  <sheetFormatPr defaultColWidth="11.57421875" defaultRowHeight="15"/>
  <cols>
    <col min="1" max="1" width="24.7109375" style="206" customWidth="1"/>
    <col min="2" max="2" width="14.421875" style="206" customWidth="1"/>
    <col min="3" max="4" width="11.421875" style="206" customWidth="1"/>
    <col min="5" max="5" width="13.28125" style="206" bestFit="1" customWidth="1"/>
    <col min="6" max="6" width="12.421875" style="206" bestFit="1" customWidth="1"/>
    <col min="7" max="7" width="12.140625" style="206" bestFit="1" customWidth="1"/>
    <col min="8" max="8" width="11.421875" style="206" customWidth="1"/>
    <col min="9" max="9" width="12.8515625" style="206" bestFit="1" customWidth="1"/>
    <col min="10" max="10" width="12.28125" style="206" customWidth="1"/>
    <col min="11" max="16384" width="11.421875" style="206" customWidth="1"/>
  </cols>
  <sheetData>
    <row r="1" s="191" customFormat="1" ht="12.75">
      <c r="A1" s="36" t="str">
        <f>+'7 Anexo II. Costos'!A1</f>
        <v>COSQUIN S.R.L.</v>
      </c>
    </row>
    <row r="2" s="191" customFormat="1" ht="12.75">
      <c r="A2" s="192" t="s">
        <v>225</v>
      </c>
    </row>
    <row r="3" s="191" customFormat="1" ht="13.5" thickBot="1"/>
    <row r="4" spans="1:10" s="191" customFormat="1" ht="12.75">
      <c r="A4" s="193"/>
      <c r="B4" s="258" t="s">
        <v>67</v>
      </c>
      <c r="C4" s="259"/>
      <c r="D4" s="259"/>
      <c r="E4" s="260"/>
      <c r="F4" s="261" t="s">
        <v>68</v>
      </c>
      <c r="G4" s="262"/>
      <c r="H4" s="262"/>
      <c r="I4" s="263"/>
      <c r="J4" s="194" t="s">
        <v>69</v>
      </c>
    </row>
    <row r="5" spans="1:10" s="200" customFormat="1" ht="12.75">
      <c r="A5" s="195" t="s">
        <v>70</v>
      </c>
      <c r="B5" s="196" t="s">
        <v>71</v>
      </c>
      <c r="C5" s="197" t="s">
        <v>72</v>
      </c>
      <c r="D5" s="197" t="s">
        <v>73</v>
      </c>
      <c r="E5" s="198" t="s">
        <v>74</v>
      </c>
      <c r="F5" s="196" t="s">
        <v>75</v>
      </c>
      <c r="G5" s="197" t="s">
        <v>76</v>
      </c>
      <c r="H5" s="197" t="s">
        <v>77</v>
      </c>
      <c r="I5" s="198" t="s">
        <v>78</v>
      </c>
      <c r="J5" s="199" t="s">
        <v>158</v>
      </c>
    </row>
    <row r="6" spans="1:11" ht="12.75">
      <c r="A6" s="201" t="s">
        <v>213</v>
      </c>
      <c r="B6" s="202">
        <v>800000</v>
      </c>
      <c r="C6" s="128"/>
      <c r="D6" s="128"/>
      <c r="E6" s="203">
        <v>800000</v>
      </c>
      <c r="F6" s="202"/>
      <c r="G6" s="128"/>
      <c r="H6" s="128"/>
      <c r="I6" s="203">
        <v>0</v>
      </c>
      <c r="J6" s="204">
        <v>800000</v>
      </c>
      <c r="K6" s="205"/>
    </row>
    <row r="7" spans="1:11" ht="12.75">
      <c r="A7" s="201" t="s">
        <v>214</v>
      </c>
      <c r="B7" s="202">
        <v>3200000</v>
      </c>
      <c r="C7" s="128"/>
      <c r="D7" s="128"/>
      <c r="E7" s="203">
        <v>3200000</v>
      </c>
      <c r="F7" s="202">
        <v>256000</v>
      </c>
      <c r="G7" s="128"/>
      <c r="H7" s="128">
        <v>64000</v>
      </c>
      <c r="I7" s="203">
        <v>320000</v>
      </c>
      <c r="J7" s="204">
        <v>2880000</v>
      </c>
      <c r="K7" s="205"/>
    </row>
    <row r="8" spans="1:11" ht="12.75">
      <c r="A8" s="201"/>
      <c r="B8" s="202"/>
      <c r="C8" s="128"/>
      <c r="D8" s="128"/>
      <c r="E8" s="203"/>
      <c r="F8" s="202"/>
      <c r="G8" s="128"/>
      <c r="H8" s="128"/>
      <c r="I8" s="203"/>
      <c r="J8" s="204"/>
      <c r="K8" s="205"/>
    </row>
    <row r="9" spans="1:11" ht="13.5" thickBot="1">
      <c r="A9" s="207" t="s">
        <v>82</v>
      </c>
      <c r="B9" s="208">
        <v>4000000</v>
      </c>
      <c r="C9" s="208">
        <v>0</v>
      </c>
      <c r="D9" s="208">
        <v>0</v>
      </c>
      <c r="E9" s="208">
        <v>4000000</v>
      </c>
      <c r="F9" s="208">
        <v>256000</v>
      </c>
      <c r="G9" s="208">
        <v>0</v>
      </c>
      <c r="H9" s="208">
        <v>64000</v>
      </c>
      <c r="I9" s="208">
        <v>320000</v>
      </c>
      <c r="J9" s="209">
        <v>3680000</v>
      </c>
      <c r="K9" s="205"/>
    </row>
    <row r="10" spans="1:11" ht="12.75">
      <c r="A10" s="210"/>
      <c r="B10" s="211"/>
      <c r="C10" s="211"/>
      <c r="D10" s="211"/>
      <c r="E10" s="211"/>
      <c r="F10" s="211"/>
      <c r="G10" s="211"/>
      <c r="H10" s="211"/>
      <c r="I10" s="211"/>
      <c r="J10" s="211"/>
      <c r="K10" s="205"/>
    </row>
    <row r="11" spans="2:11" ht="12.75"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2:11" ht="12.75"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2:11" ht="12.75"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2:11" ht="12.75"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</sheetData>
  <sheetProtection/>
  <mergeCells count="2">
    <mergeCell ref="B4:E4"/>
    <mergeCell ref="F4:I4"/>
  </mergeCells>
  <printOptions horizontalCentered="1"/>
  <pageMargins left="0.3937007874015748" right="0.3937007874015748" top="1.1811023622047245" bottom="0.3937007874015748" header="0.5905511811023623" footer="0"/>
  <pageSetup fitToHeight="1" fitToWidth="1" horizontalDpi="600" verticalDpi="600" orientation="landscape" paperSize="9" scale="98"/>
  <headerFooter alignWithMargins="0">
    <oddHeader>&amp;C&amp;"Times New Roman,Normal"&amp;9Caso Práctico Integrador
Cr. Hernán Ávila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Hernán Avila</cp:lastModifiedBy>
  <cp:lastPrinted>2018-09-05T14:32:08Z</cp:lastPrinted>
  <dcterms:created xsi:type="dcterms:W3CDTF">2014-06-09T15:16:59Z</dcterms:created>
  <dcterms:modified xsi:type="dcterms:W3CDTF">2023-11-01T12:36:21Z</dcterms:modified>
  <cp:category/>
  <cp:version/>
  <cp:contentType/>
  <cp:contentStatus/>
</cp:coreProperties>
</file>